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8195" windowHeight="5970"/>
  </bookViews>
  <sheets>
    <sheet name="Лист1" sheetId="1" r:id="rId1"/>
  </sheets>
  <definedNames>
    <definedName name="_xlnm.Print_Area" localSheetId="0">Лист1!$A$1:$Q$39</definedName>
  </definedNames>
  <calcPr calcId="145621"/>
</workbook>
</file>

<file path=xl/calcChain.xml><?xml version="1.0" encoding="utf-8"?>
<calcChain xmlns="http://schemas.openxmlformats.org/spreadsheetml/2006/main">
  <c r="Q19" i="1" l="1"/>
  <c r="Q20" i="1"/>
  <c r="Q21" i="1"/>
  <c r="P19" i="1"/>
  <c r="P21" i="1"/>
  <c r="M19" i="1" l="1"/>
  <c r="I19" i="1"/>
  <c r="J19" i="1"/>
  <c r="K19" i="1"/>
  <c r="L19" i="1"/>
  <c r="H19" i="1"/>
  <c r="O21" i="1" l="1"/>
  <c r="N21" i="1"/>
  <c r="O20" i="1"/>
  <c r="M21" i="1"/>
  <c r="M20" i="1"/>
  <c r="G21" i="1"/>
  <c r="G20" i="1"/>
  <c r="M28" i="1"/>
  <c r="G33" i="1"/>
  <c r="G31" i="1"/>
  <c r="G27" i="1"/>
  <c r="O12" i="1" l="1"/>
  <c r="O13" i="1"/>
  <c r="O14" i="1"/>
  <c r="O17" i="1"/>
  <c r="O18" i="1"/>
  <c r="O19" i="1"/>
  <c r="O23" i="1"/>
  <c r="O24" i="1"/>
  <c r="O25" i="1"/>
  <c r="O27" i="1"/>
  <c r="O28" i="1"/>
  <c r="O30" i="1"/>
  <c r="O31" i="1"/>
  <c r="O33" i="1"/>
  <c r="O34" i="1"/>
  <c r="O35" i="1"/>
  <c r="O37" i="1"/>
  <c r="O38" i="1"/>
  <c r="O39" i="1"/>
  <c r="M31" i="1"/>
  <c r="L32" i="1"/>
  <c r="L29" i="1"/>
  <c r="L26" i="1"/>
  <c r="L16" i="1"/>
  <c r="L11" i="1"/>
  <c r="L8" i="1" s="1"/>
  <c r="H32" i="1"/>
  <c r="H29" i="1"/>
  <c r="H26" i="1"/>
  <c r="H16" i="1"/>
  <c r="H11" i="1"/>
  <c r="H8" i="1" s="1"/>
  <c r="H9" i="1" l="1"/>
  <c r="H6" i="1"/>
  <c r="L9" i="1"/>
  <c r="L6" i="1"/>
  <c r="M27" i="1" l="1"/>
  <c r="M26" i="1" s="1"/>
  <c r="M33" i="1"/>
  <c r="G39" i="1"/>
  <c r="G38" i="1"/>
  <c r="G37" i="1"/>
  <c r="G35" i="1"/>
  <c r="G32" i="1"/>
  <c r="F32" i="1"/>
  <c r="E32" i="1"/>
  <c r="D32" i="1"/>
  <c r="C32" i="1"/>
  <c r="B32" i="1"/>
  <c r="O32" i="1" s="1"/>
  <c r="G30" i="1"/>
  <c r="G29" i="1"/>
  <c r="F29" i="1"/>
  <c r="E29" i="1"/>
  <c r="D29" i="1"/>
  <c r="C29" i="1"/>
  <c r="B29" i="1"/>
  <c r="O29" i="1" s="1"/>
  <c r="G26" i="1"/>
  <c r="F26" i="1"/>
  <c r="E26" i="1"/>
  <c r="D26" i="1"/>
  <c r="C26" i="1"/>
  <c r="B26" i="1"/>
  <c r="O26" i="1" s="1"/>
  <c r="G25" i="1"/>
  <c r="G24" i="1"/>
  <c r="G23" i="1"/>
  <c r="G19" i="1"/>
  <c r="G18" i="1"/>
  <c r="G17" i="1"/>
  <c r="F16" i="1"/>
  <c r="E16" i="1"/>
  <c r="D16" i="1"/>
  <c r="C16" i="1"/>
  <c r="B16" i="1"/>
  <c r="O16" i="1" s="1"/>
  <c r="G14" i="1"/>
  <c r="G13" i="1"/>
  <c r="G12" i="1"/>
  <c r="G11" i="1"/>
  <c r="F11" i="1"/>
  <c r="E11" i="1"/>
  <c r="D11" i="1"/>
  <c r="D8" i="1" s="1"/>
  <c r="C11" i="1"/>
  <c r="C8" i="1" s="1"/>
  <c r="B11" i="1"/>
  <c r="F8" i="1"/>
  <c r="F9" i="1" s="1"/>
  <c r="E8" i="1"/>
  <c r="E9" i="1" s="1"/>
  <c r="B8" i="1"/>
  <c r="E6" i="1"/>
  <c r="B9" i="1" l="1"/>
  <c r="C9" i="1"/>
  <c r="G16" i="1"/>
  <c r="D6" i="1"/>
  <c r="D9" i="1"/>
  <c r="G8" i="1"/>
  <c r="G9" i="1" s="1"/>
  <c r="B6" i="1"/>
  <c r="F6" i="1"/>
  <c r="C6" i="1"/>
  <c r="G6" i="1"/>
  <c r="M13" i="1"/>
  <c r="M30" i="1" l="1"/>
  <c r="M24" i="1" l="1"/>
  <c r="M14" i="1" l="1"/>
  <c r="M18" i="1"/>
  <c r="M17" i="1" l="1"/>
  <c r="M25" i="1" l="1"/>
  <c r="J29" i="1" l="1"/>
  <c r="M39" i="1" l="1"/>
  <c r="M38" i="1"/>
  <c r="M35" i="1"/>
  <c r="M23" i="1"/>
  <c r="M16" i="1"/>
  <c r="M11" i="1"/>
  <c r="M8" i="1" l="1"/>
  <c r="M6" i="1" s="1"/>
  <c r="I29" i="1" l="1"/>
  <c r="I32" i="1"/>
  <c r="N18" i="1" l="1"/>
  <c r="N39" i="1" l="1"/>
  <c r="N37" i="1"/>
  <c r="N35" i="1"/>
  <c r="Q34" i="1"/>
  <c r="N33" i="1"/>
  <c r="K32" i="1"/>
  <c r="J32" i="1"/>
  <c r="N31" i="1"/>
  <c r="Q31" i="1"/>
  <c r="N30" i="1"/>
  <c r="Q30" i="1"/>
  <c r="K29" i="1"/>
  <c r="M29" i="1" s="1"/>
  <c r="M9" i="1" s="1"/>
  <c r="N28" i="1"/>
  <c r="N27" i="1"/>
  <c r="K26" i="1"/>
  <c r="J26" i="1"/>
  <c r="I26" i="1"/>
  <c r="N25" i="1"/>
  <c r="N24" i="1"/>
  <c r="N23" i="1"/>
  <c r="N19" i="1"/>
  <c r="P18" i="1"/>
  <c r="N17" i="1"/>
  <c r="P17" i="1"/>
  <c r="K16" i="1"/>
  <c r="J16" i="1"/>
  <c r="I16" i="1"/>
  <c r="N14" i="1"/>
  <c r="Q14" i="1"/>
  <c r="N13" i="1"/>
  <c r="Q13" i="1"/>
  <c r="N12" i="1"/>
  <c r="P12" i="1"/>
  <c r="K11" i="1"/>
  <c r="K8" i="1" s="1"/>
  <c r="J11" i="1"/>
  <c r="J8" i="1" s="1"/>
  <c r="I11" i="1"/>
  <c r="I8" i="1" s="1"/>
  <c r="M32" i="1" l="1"/>
  <c r="Q32" i="1" s="1"/>
  <c r="K9" i="1"/>
  <c r="N16" i="1"/>
  <c r="I9" i="1"/>
  <c r="Q23" i="1"/>
  <c r="Q25" i="1"/>
  <c r="I6" i="1"/>
  <c r="O11" i="1"/>
  <c r="Q35" i="1"/>
  <c r="Q37" i="1"/>
  <c r="Q38" i="1"/>
  <c r="Q39" i="1"/>
  <c r="Q33" i="1"/>
  <c r="Q27" i="1"/>
  <c r="Q28" i="1"/>
  <c r="J9" i="1"/>
  <c r="J6" i="1"/>
  <c r="K6" i="1"/>
  <c r="N8" i="1"/>
  <c r="N11" i="1"/>
  <c r="Q12" i="1"/>
  <c r="P13" i="1"/>
  <c r="P14" i="1"/>
  <c r="Q17" i="1"/>
  <c r="Q18" i="1"/>
  <c r="P23" i="1"/>
  <c r="P25" i="1"/>
  <c r="N26" i="1"/>
  <c r="P27" i="1"/>
  <c r="P28" i="1"/>
  <c r="N29" i="1"/>
  <c r="P30" i="1"/>
  <c r="P31" i="1"/>
  <c r="N32" i="1"/>
  <c r="P33" i="1"/>
  <c r="P35" i="1"/>
  <c r="P37" i="1"/>
  <c r="P39" i="1"/>
  <c r="O8" i="1"/>
  <c r="P26" i="1" l="1"/>
  <c r="Q16" i="1"/>
  <c r="P16" i="1"/>
  <c r="Q29" i="1"/>
  <c r="P32" i="1"/>
  <c r="Q26" i="1"/>
  <c r="O9" i="1"/>
  <c r="P29" i="1"/>
  <c r="N9" i="1"/>
  <c r="Q8" i="1"/>
  <c r="O6" i="1"/>
  <c r="P11" i="1"/>
  <c r="P8" i="1"/>
  <c r="Q11" i="1"/>
  <c r="N6" i="1"/>
  <c r="P6" i="1"/>
  <c r="Q6" i="1" l="1"/>
  <c r="P9" i="1"/>
  <c r="Q9" i="1"/>
  <c r="P24" i="1" l="1"/>
  <c r="Q24" i="1"/>
</calcChain>
</file>

<file path=xl/sharedStrings.xml><?xml version="1.0" encoding="utf-8"?>
<sst xmlns="http://schemas.openxmlformats.org/spreadsheetml/2006/main" count="67" uniqueCount="39">
  <si>
    <t>Динамика поступлений  по УФНС России по Томской области</t>
  </si>
  <si>
    <t>Темп роста по общей сумме поступлений, %</t>
  </si>
  <si>
    <t>Увели-чение, (снижение) млн.руб.</t>
  </si>
  <si>
    <t>Темп роста без переданных,%</t>
  </si>
  <si>
    <t>Показатели</t>
  </si>
  <si>
    <t>МРИ 1</t>
  </si>
  <si>
    <t>МРИ 2</t>
  </si>
  <si>
    <t>Другие МРИ по КН</t>
  </si>
  <si>
    <t>Всего поступило в бюджетную систему с учетом страховых взносов</t>
  </si>
  <si>
    <t xml:space="preserve">               в том числе:</t>
  </si>
  <si>
    <t>Поступило в бюджетную систему РФ без страховых взносов</t>
  </si>
  <si>
    <t>Поступило в бюджетную систему РФ без страховых взносов и НДПИ</t>
  </si>
  <si>
    <t xml:space="preserve">   Налоги и сборы в консолидированный бюджет РФ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</si>
  <si>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</si>
  <si>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</si>
  <si>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</si>
  <si>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</si>
  <si>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</si>
  <si>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НДФЛ в КБ субъекта РФ</t>
  </si>
  <si>
    <t>X</t>
  </si>
  <si>
    <t xml:space="preserve">      Налоги на совокупный доход</t>
  </si>
  <si>
    <t xml:space="preserve">      НДС</t>
  </si>
  <si>
    <t xml:space="preserve">      НДС на товары, ввозимые на территорию РФ </t>
  </si>
  <si>
    <t xml:space="preserve">      Акцизы по товарам, производимым на территории РФ</t>
  </si>
  <si>
    <t xml:space="preserve">      НДПИ </t>
  </si>
  <si>
    <t xml:space="preserve">          из него НДПИ нефть</t>
  </si>
  <si>
    <t xml:space="preserve">                    в консолидированный бюджет субъекта</t>
  </si>
  <si>
    <r>
      <t xml:space="preserve">Имущественные налоги </t>
    </r>
    <r>
      <rPr>
        <sz val="8"/>
        <rFont val="Arial Cyr"/>
        <charset val="204"/>
      </rPr>
      <t>(налог на имущество организаций и физических лиц, транспортный налог, земельный налог, налог на игорный бизнес)</t>
    </r>
  </si>
  <si>
    <t>в т.ч.</t>
  </si>
  <si>
    <t>Налог на имущество организаций                    в КБ  субъекта</t>
  </si>
  <si>
    <t>Государственные внебюджетные фонды (за счет ЕСН, без расходов на государственное социальное страхование, а также за счет налогов со специальным налоговым режимом)</t>
  </si>
  <si>
    <t>Межрайонные по КН</t>
  </si>
  <si>
    <t>Страховые взносы на обязательное социальное страхование в РФ</t>
  </si>
  <si>
    <t>2020 год</t>
  </si>
  <si>
    <t>На 01.10.2020г.</t>
  </si>
  <si>
    <t>На 01.10.2020г. без переданных</t>
  </si>
  <si>
    <t>2021 год</t>
  </si>
  <si>
    <t>На 01.10.2021г.</t>
  </si>
  <si>
    <t>На 01.10.2021г. без переданных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</si>
</sst>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 applyFill="1"/>
    <xf numFmtId="164" fontId="1" fillId="0" borderId="0" xfId="1" applyNumberFormat="1" applyFill="1"/>
    <xf numFmtId="0" fontId="1" fillId="0" borderId="1" xfId="1" applyFill="1" applyBorder="1"/>
    <xf numFmtId="164" fontId="0" fillId="0" borderId="1" xfId="1" applyNumberFormat="1" applyFont="1" applyFill="1" applyBorder="1" applyAlignment="1">
      <alignment wrapText="1" shrinkToFit="1"/>
    </xf>
    <xf numFmtId="164" fontId="1" fillId="0" borderId="1" xfId="1" applyNumberFormat="1" applyFill="1" applyBorder="1"/>
    <xf numFmtId="164" fontId="1" fillId="0" borderId="1" xfId="1" applyNumberFormat="1" applyFill="1" applyBorder="1" applyAlignment="1">
      <alignment wrapText="1" shrinkToFit="1"/>
    </xf>
    <xf numFmtId="164" fontId="3" fillId="0" borderId="1" xfId="1" applyNumberFormat="1" applyFont="1" applyFill="1" applyBorder="1"/>
    <xf numFmtId="165" fontId="3" fillId="0" borderId="1" xfId="1" applyNumberFormat="1" applyFont="1" applyFill="1" applyBorder="1"/>
    <xf numFmtId="166" fontId="3" fillId="0" borderId="1" xfId="1" applyNumberFormat="1" applyFont="1" applyFill="1" applyBorder="1"/>
    <xf numFmtId="0" fontId="7" fillId="0" borderId="1" xfId="1" applyFont="1" applyFill="1" applyBorder="1"/>
    <xf numFmtId="0" fontId="3" fillId="0" borderId="1" xfId="1" applyFont="1" applyFill="1" applyBorder="1"/>
    <xf numFmtId="165" fontId="1" fillId="0" borderId="1" xfId="1" applyNumberFormat="1" applyFont="1" applyFill="1" applyBorder="1"/>
    <xf numFmtId="0" fontId="3" fillId="0" borderId="1" xfId="1" applyFont="1" applyFill="1" applyBorder="1" applyAlignment="1">
      <alignment wrapText="1" shrinkToFit="1"/>
    </xf>
    <xf numFmtId="165" fontId="5" fillId="0" borderId="1" xfId="1" applyNumberFormat="1" applyFont="1" applyFill="1" applyBorder="1"/>
    <xf numFmtId="0" fontId="8" fillId="0" borderId="1" xfId="1" applyFont="1" applyFill="1" applyBorder="1" applyAlignment="1">
      <alignment wrapText="1" shrinkToFit="1"/>
    </xf>
    <xf numFmtId="164" fontId="3" fillId="0" borderId="1" xfId="1" applyNumberFormat="1" applyFont="1" applyFill="1" applyBorder="1" applyAlignment="1">
      <alignment horizontal="right"/>
    </xf>
    <xf numFmtId="0" fontId="5" fillId="0" borderId="0" xfId="1" applyFont="1" applyFill="1"/>
    <xf numFmtId="0" fontId="1" fillId="0" borderId="1" xfId="1" applyFont="1" applyFill="1" applyBorder="1" applyAlignment="1">
      <alignment wrapText="1" shrinkToFit="1"/>
    </xf>
    <xf numFmtId="49" fontId="1" fillId="0" borderId="1" xfId="1" applyNumberFormat="1" applyFill="1" applyBorder="1" applyAlignment="1">
      <alignment horizontal="right"/>
    </xf>
    <xf numFmtId="49" fontId="1" fillId="0" borderId="1" xfId="1" applyNumberFormat="1" applyFill="1" applyBorder="1" applyAlignment="1">
      <alignment horizontal="center"/>
    </xf>
    <xf numFmtId="0" fontId="0" fillId="0" borderId="0" xfId="1" applyFont="1" applyFill="1"/>
    <xf numFmtId="0" fontId="3" fillId="0" borderId="1" xfId="0" applyFont="1" applyFill="1" applyBorder="1" applyAlignment="1">
      <alignment wrapText="1" shrinkToFit="1"/>
    </xf>
    <xf numFmtId="0" fontId="4" fillId="0" borderId="1" xfId="0" applyFont="1" applyFill="1" applyBorder="1" applyAlignment="1">
      <alignment wrapText="1" shrinkToFit="1"/>
    </xf>
    <xf numFmtId="0" fontId="5" fillId="0" borderId="1" xfId="1" applyFont="1" applyFill="1" applyBorder="1"/>
    <xf numFmtId="164" fontId="5" fillId="0" borderId="1" xfId="1" applyNumberFormat="1" applyFont="1" applyFill="1" applyBorder="1"/>
    <xf numFmtId="165" fontId="6" fillId="0" borderId="1" xfId="1" applyNumberFormat="1" applyFont="1" applyFill="1" applyBorder="1"/>
    <xf numFmtId="166" fontId="6" fillId="0" borderId="1" xfId="1" applyNumberFormat="1" applyFont="1" applyFill="1" applyBorder="1"/>
    <xf numFmtId="0" fontId="6" fillId="0" borderId="1" xfId="1" applyFont="1" applyFill="1" applyBorder="1" applyAlignment="1">
      <alignment wrapText="1" shrinkToFit="1"/>
    </xf>
    <xf numFmtId="164" fontId="6" fillId="0" borderId="1" xfId="1" applyNumberFormat="1" applyFont="1" applyFill="1" applyBorder="1"/>
    <xf numFmtId="0" fontId="8" fillId="0" borderId="1" xfId="0" applyFont="1" applyFill="1" applyBorder="1" applyAlignment="1">
      <alignment wrapText="1" shrinkToFit="1"/>
    </xf>
    <xf numFmtId="164" fontId="1" fillId="0" borderId="1" xfId="1" applyNumberFormat="1" applyFont="1" applyFill="1" applyBorder="1"/>
    <xf numFmtId="164" fontId="1" fillId="0" borderId="4" xfId="1" applyNumberFormat="1" applyFill="1" applyBorder="1" applyAlignment="1">
      <alignment horizontal="center" wrapText="1" shrinkToFit="1"/>
    </xf>
    <xf numFmtId="164" fontId="1" fillId="0" borderId="5" xfId="1" applyNumberFormat="1" applyFill="1" applyBorder="1" applyAlignment="1">
      <alignment horizontal="center" wrapText="1" shrinkToFit="1"/>
    </xf>
    <xf numFmtId="164" fontId="0" fillId="0" borderId="2" xfId="1" applyNumberFormat="1" applyFont="1" applyFill="1" applyBorder="1" applyAlignment="1">
      <alignment horizontal="center"/>
    </xf>
    <xf numFmtId="164" fontId="1" fillId="0" borderId="3" xfId="1" applyNumberFormat="1" applyFill="1" applyBorder="1" applyAlignment="1">
      <alignment horizontal="center"/>
    </xf>
    <xf numFmtId="164" fontId="2" fillId="0" borderId="4" xfId="1" applyNumberFormat="1" applyFont="1" applyFill="1" applyBorder="1" applyAlignment="1">
      <alignment horizontal="center" wrapText="1" shrinkToFit="1"/>
    </xf>
    <xf numFmtId="164" fontId="2" fillId="0" borderId="5" xfId="1" applyNumberFormat="1" applyFont="1" applyFill="1" applyBorder="1" applyAlignment="1">
      <alignment horizontal="center" wrapText="1" shrinkToFit="1"/>
    </xf>
    <xf numFmtId="0" fontId="2" fillId="0" borderId="1" xfId="1" applyFont="1" applyFill="1" applyBorder="1" applyAlignment="1">
      <alignment horizontal="center" wrapText="1" shrinkToFit="1"/>
    </xf>
    <xf numFmtId="164" fontId="9" fillId="0" borderId="0" xfId="1" applyNumberFormat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5"/>
  <sheetViews>
    <sheetView tabSelected="1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8" sqref="B18"/>
    </sheetView>
  </sheetViews>
  <sheetFormatPr defaultColWidth="9.140625" defaultRowHeight="12.75" x14ac:dyDescent="0.2"/>
  <cols>
    <col min="1" max="1" width="33.28515625" style="1" customWidth="1"/>
    <col min="2" max="2" width="12.140625" style="2" customWidth="1"/>
    <col min="3" max="3" width="9.7109375" style="2" hidden="1" customWidth="1"/>
    <col min="4" max="4" width="9.42578125" style="2" customWidth="1"/>
    <col min="5" max="6" width="8.140625" style="2" customWidth="1"/>
    <col min="7" max="8" width="13.28515625" style="2" customWidth="1"/>
    <col min="9" max="9" width="6.7109375" style="2" hidden="1" customWidth="1"/>
    <col min="10" max="10" width="10.140625" style="2" customWidth="1"/>
    <col min="11" max="12" width="9" style="2" customWidth="1"/>
    <col min="13" max="13" width="13.85546875" style="2" customWidth="1"/>
    <col min="14" max="14" width="11.7109375" style="2" customWidth="1"/>
    <col min="15" max="15" width="11.5703125" style="2" customWidth="1"/>
    <col min="16" max="16" width="11.28515625" style="1" customWidth="1"/>
    <col min="17" max="17" width="11.7109375" style="1" customWidth="1"/>
    <col min="18" max="16384" width="9.140625" style="1"/>
  </cols>
  <sheetData>
    <row r="2" spans="1:17" ht="14.25" x14ac:dyDescent="0.2">
      <c r="B2" s="39" t="s">
        <v>0</v>
      </c>
    </row>
    <row r="4" spans="1:17" ht="15" x14ac:dyDescent="0.25">
      <c r="A4" s="3"/>
      <c r="B4" s="34" t="s">
        <v>33</v>
      </c>
      <c r="C4" s="35"/>
      <c r="D4" s="35"/>
      <c r="E4" s="35"/>
      <c r="F4" s="35"/>
      <c r="G4" s="35"/>
      <c r="H4" s="34" t="s">
        <v>36</v>
      </c>
      <c r="I4" s="35"/>
      <c r="J4" s="35"/>
      <c r="K4" s="35"/>
      <c r="L4" s="35"/>
      <c r="M4" s="35"/>
      <c r="N4" s="36" t="s">
        <v>1</v>
      </c>
      <c r="O4" s="32" t="s">
        <v>2</v>
      </c>
      <c r="P4" s="38" t="s">
        <v>3</v>
      </c>
      <c r="Q4" s="32" t="s">
        <v>2</v>
      </c>
    </row>
    <row r="5" spans="1:17" ht="60" x14ac:dyDescent="0.25">
      <c r="A5" s="3" t="s">
        <v>4</v>
      </c>
      <c r="B5" s="4" t="s">
        <v>34</v>
      </c>
      <c r="C5" s="5" t="s">
        <v>5</v>
      </c>
      <c r="D5" s="5" t="s">
        <v>6</v>
      </c>
      <c r="E5" s="6" t="s">
        <v>7</v>
      </c>
      <c r="F5" s="6" t="s">
        <v>31</v>
      </c>
      <c r="G5" s="4" t="s">
        <v>35</v>
      </c>
      <c r="H5" s="4" t="s">
        <v>37</v>
      </c>
      <c r="I5" s="5" t="s">
        <v>5</v>
      </c>
      <c r="J5" s="5" t="s">
        <v>6</v>
      </c>
      <c r="K5" s="6" t="s">
        <v>7</v>
      </c>
      <c r="L5" s="6" t="s">
        <v>31</v>
      </c>
      <c r="M5" s="4" t="s">
        <v>38</v>
      </c>
      <c r="N5" s="37"/>
      <c r="O5" s="33"/>
      <c r="P5" s="38"/>
      <c r="Q5" s="33"/>
    </row>
    <row r="6" spans="1:17" ht="45" customHeight="1" x14ac:dyDescent="0.2">
      <c r="A6" s="22" t="s">
        <v>8</v>
      </c>
      <c r="B6" s="7">
        <f>B8+B39</f>
        <v>156657.19999999998</v>
      </c>
      <c r="C6" s="7">
        <f t="shared" ref="C6:G6" si="0">C8+C39</f>
        <v>0</v>
      </c>
      <c r="D6" s="7">
        <f t="shared" si="0"/>
        <v>60780.1</v>
      </c>
      <c r="E6" s="7">
        <f t="shared" si="0"/>
        <v>2449.6000000000004</v>
      </c>
      <c r="F6" s="7">
        <f t="shared" si="0"/>
        <v>8969.7000000000007</v>
      </c>
      <c r="G6" s="7">
        <f t="shared" si="0"/>
        <v>84457.799999999988</v>
      </c>
      <c r="H6" s="7">
        <f>H8+H39</f>
        <v>210571.09999999998</v>
      </c>
      <c r="I6" s="7">
        <f t="shared" ref="I6:M6" si="1">I8+I39</f>
        <v>0</v>
      </c>
      <c r="J6" s="7">
        <f t="shared" si="1"/>
        <v>110206.79999999999</v>
      </c>
      <c r="K6" s="7">
        <f t="shared" si="1"/>
        <v>1243.7</v>
      </c>
      <c r="L6" s="7">
        <f t="shared" ref="L6" si="2">L8+L39</f>
        <v>6778.5999999999995</v>
      </c>
      <c r="M6" s="7">
        <f t="shared" si="1"/>
        <v>92341.900000000009</v>
      </c>
      <c r="N6" s="8">
        <f>H6/B6</f>
        <v>1.3441520721677651</v>
      </c>
      <c r="O6" s="9">
        <f>H6-B6</f>
        <v>53913.899999999994</v>
      </c>
      <c r="P6" s="8">
        <f>M6/G6</f>
        <v>1.0933495781325113</v>
      </c>
      <c r="Q6" s="9">
        <f>M6-G6</f>
        <v>7884.1000000000204</v>
      </c>
    </row>
    <row r="7" spans="1:17" x14ac:dyDescent="0.2">
      <c r="A7" s="3" t="s">
        <v>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8"/>
      <c r="O7" s="9"/>
      <c r="P7" s="8"/>
      <c r="Q7" s="9"/>
    </row>
    <row r="8" spans="1:17" ht="25.5" x14ac:dyDescent="0.2">
      <c r="A8" s="22" t="s">
        <v>10</v>
      </c>
      <c r="B8" s="7">
        <f t="shared" ref="B8:H8" si="3">B11+B38</f>
        <v>121986.79999999999</v>
      </c>
      <c r="C8" s="7">
        <f t="shared" si="3"/>
        <v>0</v>
      </c>
      <c r="D8" s="7">
        <f t="shared" si="3"/>
        <v>60780.1</v>
      </c>
      <c r="E8" s="7">
        <f t="shared" si="3"/>
        <v>2449.6000000000004</v>
      </c>
      <c r="F8" s="7">
        <f t="shared" si="3"/>
        <v>8969.7000000000007</v>
      </c>
      <c r="G8" s="7">
        <f t="shared" si="3"/>
        <v>49787.399999999994</v>
      </c>
      <c r="H8" s="7">
        <f t="shared" si="3"/>
        <v>174875.8</v>
      </c>
      <c r="I8" s="7">
        <f t="shared" ref="I8:M8" si="4">I11+I38</f>
        <v>0</v>
      </c>
      <c r="J8" s="7">
        <f t="shared" si="4"/>
        <v>110207.59999999999</v>
      </c>
      <c r="K8" s="7">
        <f t="shared" si="4"/>
        <v>1243.7</v>
      </c>
      <c r="L8" s="7">
        <f t="shared" ref="L8" si="5">L11+L38</f>
        <v>6778.5999999999995</v>
      </c>
      <c r="M8" s="7">
        <f t="shared" si="4"/>
        <v>56645.8</v>
      </c>
      <c r="N8" s="8">
        <f>H8/B8</f>
        <v>1.4335633035705504</v>
      </c>
      <c r="O8" s="9">
        <f>H8-B8</f>
        <v>52889</v>
      </c>
      <c r="P8" s="8">
        <f>M8/G8</f>
        <v>1.1377537288550921</v>
      </c>
      <c r="Q8" s="9">
        <f>M8-G8</f>
        <v>6858.4000000000087</v>
      </c>
    </row>
    <row r="9" spans="1:17" ht="38.25" x14ac:dyDescent="0.2">
      <c r="A9" s="22" t="s">
        <v>11</v>
      </c>
      <c r="B9" s="7">
        <f t="shared" ref="B9:H9" si="6">B8-B29</f>
        <v>75778.5</v>
      </c>
      <c r="C9" s="7">
        <f t="shared" si="6"/>
        <v>0</v>
      </c>
      <c r="D9" s="7">
        <f t="shared" si="6"/>
        <v>18664</v>
      </c>
      <c r="E9" s="7">
        <f t="shared" si="6"/>
        <v>2449.6000000000004</v>
      </c>
      <c r="F9" s="7">
        <f t="shared" si="6"/>
        <v>6434.4000000000005</v>
      </c>
      <c r="G9" s="7">
        <f t="shared" si="6"/>
        <v>48230.499999999993</v>
      </c>
      <c r="H9" s="7">
        <f t="shared" si="6"/>
        <v>100995.79999999999</v>
      </c>
      <c r="I9" s="7">
        <f t="shared" ref="I9:M9" si="7">I8-I29</f>
        <v>0</v>
      </c>
      <c r="J9" s="7">
        <f t="shared" si="7"/>
        <v>43839.199999999997</v>
      </c>
      <c r="K9" s="7">
        <f t="shared" si="7"/>
        <v>1243.7</v>
      </c>
      <c r="L9" s="7">
        <f t="shared" ref="L9" si="8">L8-L29</f>
        <v>2001.0999999999995</v>
      </c>
      <c r="M9" s="7">
        <f t="shared" si="7"/>
        <v>53911.7</v>
      </c>
      <c r="N9" s="8">
        <f>H9/B9</f>
        <v>1.3327764471452983</v>
      </c>
      <c r="O9" s="9">
        <f>H9-B9</f>
        <v>25217.299999999988</v>
      </c>
      <c r="P9" s="8">
        <f>M9/G9</f>
        <v>1.1177926830532547</v>
      </c>
      <c r="Q9" s="9">
        <f>M9-G9</f>
        <v>5681.2000000000044</v>
      </c>
    </row>
    <row r="10" spans="1:17" x14ac:dyDescent="0.2">
      <c r="A10" s="3" t="s">
        <v>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8"/>
      <c r="O10" s="9"/>
      <c r="P10" s="8"/>
      <c r="Q10" s="9"/>
    </row>
    <row r="11" spans="1:17" ht="47.25" x14ac:dyDescent="0.25">
      <c r="A11" s="23" t="s">
        <v>12</v>
      </c>
      <c r="B11" s="7">
        <f t="shared" ref="B11:G11" si="9">SUM(B12:B13)</f>
        <v>121986.79999999999</v>
      </c>
      <c r="C11" s="7">
        <f t="shared" si="9"/>
        <v>0</v>
      </c>
      <c r="D11" s="7">
        <f t="shared" si="9"/>
        <v>60780.1</v>
      </c>
      <c r="E11" s="7">
        <f t="shared" si="9"/>
        <v>2449.6000000000004</v>
      </c>
      <c r="F11" s="7">
        <f t="shared" si="9"/>
        <v>8969.7000000000007</v>
      </c>
      <c r="G11" s="7">
        <f t="shared" si="9"/>
        <v>49787.399999999994</v>
      </c>
      <c r="H11" s="7">
        <f t="shared" ref="H11" si="10">SUM(H12:H13)</f>
        <v>174855.5</v>
      </c>
      <c r="I11" s="7">
        <f t="shared" ref="I11:K11" si="11">SUM(I12:I13)</f>
        <v>0</v>
      </c>
      <c r="J11" s="7">
        <f t="shared" si="11"/>
        <v>110207.59999999999</v>
      </c>
      <c r="K11" s="7">
        <f t="shared" si="11"/>
        <v>1243.7</v>
      </c>
      <c r="L11" s="7">
        <f t="shared" ref="L11" si="12">SUM(L12:L13)</f>
        <v>6778.5999999999995</v>
      </c>
      <c r="M11" s="7">
        <f t="shared" ref="M11" si="13">SUM(M12:M13)</f>
        <v>56625.5</v>
      </c>
      <c r="N11" s="8">
        <f>H11/B11</f>
        <v>1.4333968921227545</v>
      </c>
      <c r="O11" s="9">
        <f>H11-B11</f>
        <v>52868.700000000012</v>
      </c>
      <c r="P11" s="8">
        <f>M11/G11</f>
        <v>1.1373459951714693</v>
      </c>
      <c r="Q11" s="9">
        <f>M11-G11</f>
        <v>6838.1000000000058</v>
      </c>
    </row>
    <row r="12" spans="1:17" s="17" customFormat="1" x14ac:dyDescent="0.2">
      <c r="A12" s="24" t="s">
        <v>13</v>
      </c>
      <c r="B12" s="25">
        <v>85877.2</v>
      </c>
      <c r="C12" s="25"/>
      <c r="D12" s="25">
        <v>59243.7</v>
      </c>
      <c r="E12" s="25">
        <v>1541.4</v>
      </c>
      <c r="F12" s="25">
        <v>7842.5</v>
      </c>
      <c r="G12" s="31">
        <f>B12-C12-D12-E12-F12</f>
        <v>17249.599999999999</v>
      </c>
      <c r="H12" s="25">
        <v>134716.20000000001</v>
      </c>
      <c r="I12" s="25"/>
      <c r="J12" s="25">
        <v>107542.9</v>
      </c>
      <c r="K12" s="25">
        <v>872.9</v>
      </c>
      <c r="L12" s="25">
        <v>6436.7</v>
      </c>
      <c r="M12" s="31">
        <v>19863.599999999999</v>
      </c>
      <c r="N12" s="26">
        <f>H12/B12</f>
        <v>1.56870741011584</v>
      </c>
      <c r="O12" s="9">
        <f t="shared" ref="O12:O39" si="14">H12-B12</f>
        <v>48839.000000000015</v>
      </c>
      <c r="P12" s="26">
        <f>M12/G12</f>
        <v>1.1515397458491792</v>
      </c>
      <c r="Q12" s="27">
        <f>M12-G12</f>
        <v>2614</v>
      </c>
    </row>
    <row r="13" spans="1:17" x14ac:dyDescent="0.2">
      <c r="A13" s="10" t="s">
        <v>14</v>
      </c>
      <c r="B13" s="5">
        <v>36109.599999999999</v>
      </c>
      <c r="C13" s="5"/>
      <c r="D13" s="5">
        <v>1536.4</v>
      </c>
      <c r="E13" s="5">
        <v>908.2</v>
      </c>
      <c r="F13" s="5">
        <v>1127.2</v>
      </c>
      <c r="G13" s="31">
        <f>B13-C13-D13-E13-F13</f>
        <v>32537.8</v>
      </c>
      <c r="H13" s="5">
        <v>40139.300000000003</v>
      </c>
      <c r="I13" s="5"/>
      <c r="J13" s="5">
        <v>2664.7</v>
      </c>
      <c r="K13" s="5">
        <v>370.8</v>
      </c>
      <c r="L13" s="5">
        <v>341.9</v>
      </c>
      <c r="M13" s="31">
        <f>H13-I13-J13-K13-L13</f>
        <v>36761.9</v>
      </c>
      <c r="N13" s="8">
        <f>H13/B13</f>
        <v>1.1115963621862333</v>
      </c>
      <c r="O13" s="9">
        <f t="shared" si="14"/>
        <v>4029.7000000000044</v>
      </c>
      <c r="P13" s="8">
        <f>M13/G13</f>
        <v>1.1298213155161074</v>
      </c>
      <c r="Q13" s="9">
        <f>M13-G13</f>
        <v>4224.1000000000022</v>
      </c>
    </row>
    <row r="14" spans="1:17" x14ac:dyDescent="0.2">
      <c r="A14" s="10" t="s">
        <v>15</v>
      </c>
      <c r="B14" s="5">
        <v>6943.7</v>
      </c>
      <c r="C14" s="5"/>
      <c r="D14" s="5">
        <v>5.7</v>
      </c>
      <c r="E14" s="5">
        <v>0</v>
      </c>
      <c r="F14" s="5">
        <v>0</v>
      </c>
      <c r="G14" s="31">
        <f>B14-C14-D14-E14-F14</f>
        <v>6938</v>
      </c>
      <c r="H14" s="5">
        <v>7616</v>
      </c>
      <c r="I14" s="5"/>
      <c r="J14" s="5">
        <v>3.5</v>
      </c>
      <c r="K14" s="5">
        <v>-0.2</v>
      </c>
      <c r="L14" s="5">
        <v>-0.3</v>
      </c>
      <c r="M14" s="31">
        <f>H14-I14-J14-K14-L14</f>
        <v>7613</v>
      </c>
      <c r="N14" s="8">
        <f>H14/B14</f>
        <v>1.096821579273298</v>
      </c>
      <c r="O14" s="9">
        <f t="shared" si="14"/>
        <v>672.30000000000018</v>
      </c>
      <c r="P14" s="8">
        <f>M14/G14</f>
        <v>1.0972902853848372</v>
      </c>
      <c r="Q14" s="9">
        <f>M14-G14</f>
        <v>675</v>
      </c>
    </row>
    <row r="15" spans="1:17" x14ac:dyDescent="0.2">
      <c r="A15" s="3" t="s">
        <v>16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8"/>
      <c r="O15" s="9"/>
      <c r="P15" s="8"/>
      <c r="Q15" s="9"/>
    </row>
    <row r="16" spans="1:17" x14ac:dyDescent="0.2">
      <c r="A16" s="11" t="s">
        <v>17</v>
      </c>
      <c r="B16" s="7">
        <f t="shared" ref="B16:H16" si="15">SUM(B17:B18)</f>
        <v>8490.2999999999993</v>
      </c>
      <c r="C16" s="7">
        <f t="shared" si="15"/>
        <v>0</v>
      </c>
      <c r="D16" s="7">
        <f t="shared" si="15"/>
        <v>1654.1000000000001</v>
      </c>
      <c r="E16" s="7">
        <f t="shared" si="15"/>
        <v>1000.5</v>
      </c>
      <c r="F16" s="7">
        <f t="shared" si="15"/>
        <v>1319.3</v>
      </c>
      <c r="G16" s="7">
        <f t="shared" si="15"/>
        <v>4516.4000000000005</v>
      </c>
      <c r="H16" s="7">
        <f t="shared" si="15"/>
        <v>11082.5</v>
      </c>
      <c r="I16" s="7">
        <f t="shared" ref="I16:M16" si="16">SUM(I17:I18)</f>
        <v>0</v>
      </c>
      <c r="J16" s="7">
        <f t="shared" si="16"/>
        <v>2850.2000000000003</v>
      </c>
      <c r="K16" s="7">
        <f t="shared" si="16"/>
        <v>398.1</v>
      </c>
      <c r="L16" s="7">
        <f t="shared" ref="L16" si="17">SUM(L17:L18)</f>
        <v>401</v>
      </c>
      <c r="M16" s="7">
        <f t="shared" si="16"/>
        <v>7433.2000000000016</v>
      </c>
      <c r="N16" s="8">
        <f>H16/B16</f>
        <v>1.3053131220333793</v>
      </c>
      <c r="O16" s="9">
        <f t="shared" si="14"/>
        <v>2592.2000000000007</v>
      </c>
      <c r="P16" s="8">
        <f>M16/G16</f>
        <v>1.6458241076963955</v>
      </c>
      <c r="Q16" s="9">
        <f>M16-G16</f>
        <v>2916.8000000000011</v>
      </c>
    </row>
    <row r="17" spans="1:17" s="17" customFormat="1" x14ac:dyDescent="0.2">
      <c r="A17" s="24" t="s">
        <v>13</v>
      </c>
      <c r="B17" s="25">
        <v>681.8</v>
      </c>
      <c r="C17" s="25"/>
      <c r="D17" s="25">
        <v>123.4</v>
      </c>
      <c r="E17" s="25">
        <v>92.3</v>
      </c>
      <c r="F17" s="25">
        <v>191.5</v>
      </c>
      <c r="G17" s="31">
        <f>B17-C17-D17-E17-F17</f>
        <v>274.59999999999997</v>
      </c>
      <c r="H17" s="25">
        <v>1136.8</v>
      </c>
      <c r="I17" s="25"/>
      <c r="J17" s="25">
        <v>191.3</v>
      </c>
      <c r="K17" s="25">
        <v>1.1000000000000001</v>
      </c>
      <c r="L17" s="25">
        <v>60.1</v>
      </c>
      <c r="M17" s="31">
        <f>H17-I17-J17-K17-L17</f>
        <v>884.3</v>
      </c>
      <c r="N17" s="14">
        <f>H17/B17</f>
        <v>1.6673511293634498</v>
      </c>
      <c r="O17" s="9">
        <f t="shared" si="14"/>
        <v>455</v>
      </c>
      <c r="P17" s="14">
        <f>M17/G17</f>
        <v>3.2203204661325566</v>
      </c>
      <c r="Q17" s="27">
        <f>M17-G17</f>
        <v>609.70000000000005</v>
      </c>
    </row>
    <row r="18" spans="1:17" x14ac:dyDescent="0.2">
      <c r="A18" s="10" t="s">
        <v>14</v>
      </c>
      <c r="B18" s="5">
        <v>7808.5</v>
      </c>
      <c r="C18" s="5"/>
      <c r="D18" s="5">
        <v>1530.7</v>
      </c>
      <c r="E18" s="5">
        <v>908.2</v>
      </c>
      <c r="F18" s="5">
        <v>1127.8</v>
      </c>
      <c r="G18" s="31">
        <f>B18-C18-D18-E18-F18</f>
        <v>4241.8</v>
      </c>
      <c r="H18" s="5">
        <v>9945.7000000000007</v>
      </c>
      <c r="I18" s="5"/>
      <c r="J18" s="5">
        <v>2658.9</v>
      </c>
      <c r="K18" s="5">
        <v>397</v>
      </c>
      <c r="L18" s="5">
        <v>340.9</v>
      </c>
      <c r="M18" s="31">
        <f>H18-I18-J18-K18-L18</f>
        <v>6548.9000000000015</v>
      </c>
      <c r="N18" s="12">
        <f>H18/B18</f>
        <v>1.2737017352884679</v>
      </c>
      <c r="O18" s="9">
        <f t="shared" si="14"/>
        <v>2137.2000000000007</v>
      </c>
      <c r="P18" s="12">
        <f>M18/G18</f>
        <v>1.5438964590504034</v>
      </c>
      <c r="Q18" s="9">
        <f>M18-G18</f>
        <v>2307.1000000000013</v>
      </c>
    </row>
    <row r="19" spans="1:17" x14ac:dyDescent="0.2">
      <c r="A19" s="11" t="s">
        <v>18</v>
      </c>
      <c r="B19" s="7">
        <v>16474.099999999999</v>
      </c>
      <c r="C19" s="7">
        <v>0</v>
      </c>
      <c r="D19" s="7">
        <v>0</v>
      </c>
      <c r="E19" s="7">
        <v>0</v>
      </c>
      <c r="F19" s="7">
        <v>0</v>
      </c>
      <c r="G19" s="7">
        <f>B19-C19-D19-E19</f>
        <v>16474.099999999999</v>
      </c>
      <c r="H19" s="7">
        <f>SUM(H20:H21)</f>
        <v>17291.399999999998</v>
      </c>
      <c r="I19" s="7">
        <f t="shared" ref="I19:L19" si="18">SUM(I20:I21)</f>
        <v>0</v>
      </c>
      <c r="J19" s="7">
        <f t="shared" si="18"/>
        <v>-0.2</v>
      </c>
      <c r="K19" s="7">
        <f t="shared" si="18"/>
        <v>-0.9</v>
      </c>
      <c r="L19" s="7">
        <f t="shared" si="18"/>
        <v>-1.5</v>
      </c>
      <c r="M19" s="7">
        <f>SUM(M20:M21)</f>
        <v>17294</v>
      </c>
      <c r="N19" s="8">
        <f t="shared" ref="N19" si="19">H19/B19</f>
        <v>1.0496112078960307</v>
      </c>
      <c r="O19" s="9">
        <f t="shared" si="14"/>
        <v>817.29999999999927</v>
      </c>
      <c r="P19" s="8">
        <f t="shared" ref="P19:P21" si="20">M19/G19</f>
        <v>1.0497690313886647</v>
      </c>
      <c r="Q19" s="9">
        <f t="shared" ref="Q19:Q21" si="21">M19-G19</f>
        <v>819.90000000000146</v>
      </c>
    </row>
    <row r="20" spans="1:17" x14ac:dyDescent="0.2">
      <c r="A20" s="24" t="s">
        <v>13</v>
      </c>
      <c r="B20" s="31">
        <v>0</v>
      </c>
      <c r="C20" s="31"/>
      <c r="D20" s="31">
        <v>0</v>
      </c>
      <c r="E20" s="31">
        <v>0</v>
      </c>
      <c r="F20" s="31">
        <v>0</v>
      </c>
      <c r="G20" s="31">
        <f>B20-C20-D20-E20-F20</f>
        <v>0</v>
      </c>
      <c r="H20" s="31">
        <v>93.8</v>
      </c>
      <c r="I20" s="31"/>
      <c r="J20" s="31">
        <v>0</v>
      </c>
      <c r="K20" s="31">
        <v>0</v>
      </c>
      <c r="L20" s="31">
        <v>0</v>
      </c>
      <c r="M20" s="31">
        <f>H20-I20-J20-K20-L20</f>
        <v>93.8</v>
      </c>
      <c r="N20" s="12"/>
      <c r="O20" s="9">
        <f t="shared" ref="O20:O21" si="22">H20-B20</f>
        <v>93.8</v>
      </c>
      <c r="P20" s="12"/>
      <c r="Q20" s="9">
        <f t="shared" si="21"/>
        <v>93.8</v>
      </c>
    </row>
    <row r="21" spans="1:17" x14ac:dyDescent="0.2">
      <c r="A21" s="10" t="s">
        <v>14</v>
      </c>
      <c r="B21" s="31">
        <v>16474.099999999999</v>
      </c>
      <c r="C21" s="31"/>
      <c r="D21" s="31">
        <v>0</v>
      </c>
      <c r="E21" s="31">
        <v>0</v>
      </c>
      <c r="F21" s="31">
        <v>0</v>
      </c>
      <c r="G21" s="31">
        <f>B21-C21-D21-E21-F21</f>
        <v>16474.099999999999</v>
      </c>
      <c r="H21" s="31">
        <v>17197.599999999999</v>
      </c>
      <c r="I21" s="31"/>
      <c r="J21" s="31">
        <v>-0.2</v>
      </c>
      <c r="K21" s="31">
        <v>-0.9</v>
      </c>
      <c r="L21" s="31">
        <v>-1.5</v>
      </c>
      <c r="M21" s="31">
        <f>H21-I21-J21-K21-L21</f>
        <v>17200.2</v>
      </c>
      <c r="N21" s="12">
        <f>H21/B21</f>
        <v>1.0439174218925464</v>
      </c>
      <c r="O21" s="9">
        <f t="shared" si="22"/>
        <v>723.5</v>
      </c>
      <c r="P21" s="12">
        <f t="shared" si="20"/>
        <v>1.0440752453851805</v>
      </c>
      <c r="Q21" s="9">
        <f t="shared" si="21"/>
        <v>726.10000000000218</v>
      </c>
    </row>
    <row r="22" spans="1:17" x14ac:dyDescent="0.2">
      <c r="A22" s="11" t="s">
        <v>20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8"/>
      <c r="O22" s="9"/>
      <c r="P22" s="8"/>
      <c r="Q22" s="9"/>
    </row>
    <row r="23" spans="1:17" x14ac:dyDescent="0.2">
      <c r="A23" s="10" t="s">
        <v>14</v>
      </c>
      <c r="B23" s="29">
        <v>2556.1</v>
      </c>
      <c r="C23" s="5">
        <v>0</v>
      </c>
      <c r="D23" s="5">
        <v>0</v>
      </c>
      <c r="E23" s="5">
        <v>0</v>
      </c>
      <c r="F23" s="5">
        <v>0</v>
      </c>
      <c r="G23" s="7">
        <f>B23-C23-D23-E23</f>
        <v>2556.1</v>
      </c>
      <c r="H23" s="29">
        <v>3513.6</v>
      </c>
      <c r="I23" s="5">
        <v>0</v>
      </c>
      <c r="J23" s="5">
        <v>0</v>
      </c>
      <c r="K23" s="5">
        <v>0</v>
      </c>
      <c r="L23" s="5">
        <v>0</v>
      </c>
      <c r="M23" s="7">
        <f>H23-I23-J23-K23</f>
        <v>3513.6</v>
      </c>
      <c r="N23" s="8">
        <f t="shared" ref="N23:N33" si="23">H23/B23</f>
        <v>1.3745941082117288</v>
      </c>
      <c r="O23" s="9">
        <f t="shared" si="14"/>
        <v>957.5</v>
      </c>
      <c r="P23" s="8">
        <f t="shared" ref="P23:P33" si="24">M23/G23</f>
        <v>1.3745941082117288</v>
      </c>
      <c r="Q23" s="9">
        <f t="shared" ref="Q23:Q34" si="25">M23-G23</f>
        <v>957.5</v>
      </c>
    </row>
    <row r="24" spans="1:17" s="17" customFormat="1" x14ac:dyDescent="0.2">
      <c r="A24" s="28" t="s">
        <v>21</v>
      </c>
      <c r="B24" s="29">
        <v>37825.300000000003</v>
      </c>
      <c r="C24" s="29"/>
      <c r="D24" s="29">
        <v>16830.099999999999</v>
      </c>
      <c r="E24" s="29">
        <v>1424</v>
      </c>
      <c r="F24" s="29">
        <v>5052.1000000000004</v>
      </c>
      <c r="G24" s="7">
        <f>B24-D24-E24-F24</f>
        <v>14519.100000000004</v>
      </c>
      <c r="H24" s="29">
        <v>50124.9</v>
      </c>
      <c r="I24" s="29"/>
      <c r="J24" s="29">
        <v>32409.200000000001</v>
      </c>
      <c r="K24" s="29">
        <v>845.4</v>
      </c>
      <c r="L24" s="29">
        <v>1513.4</v>
      </c>
      <c r="M24" s="7">
        <f>H24-J24-K24-L24</f>
        <v>15356.9</v>
      </c>
      <c r="N24" s="26">
        <f t="shared" si="23"/>
        <v>1.3251686040824526</v>
      </c>
      <c r="O24" s="9">
        <f t="shared" si="14"/>
        <v>12299.599999999999</v>
      </c>
      <c r="P24" s="26">
        <f t="shared" si="24"/>
        <v>1.0577033011688048</v>
      </c>
      <c r="Q24" s="27">
        <f t="shared" si="25"/>
        <v>837.79999999999563</v>
      </c>
    </row>
    <row r="25" spans="1:17" s="17" customFormat="1" ht="25.5" x14ac:dyDescent="0.2">
      <c r="A25" s="28" t="s">
        <v>22</v>
      </c>
      <c r="B25" s="29">
        <v>128.5</v>
      </c>
      <c r="C25" s="29"/>
      <c r="D25" s="29">
        <v>0.7</v>
      </c>
      <c r="E25" s="29">
        <v>25.1</v>
      </c>
      <c r="F25" s="29">
        <v>63.8</v>
      </c>
      <c r="G25" s="7">
        <f>B25-C25-D25-E25-F25</f>
        <v>38.899999999999991</v>
      </c>
      <c r="H25" s="29">
        <v>198.8</v>
      </c>
      <c r="I25" s="29"/>
      <c r="J25" s="29">
        <v>1.2</v>
      </c>
      <c r="K25" s="29">
        <v>26.3</v>
      </c>
      <c r="L25" s="29">
        <v>85.3</v>
      </c>
      <c r="M25" s="7">
        <f>H25-I25-J25-K25-L25</f>
        <v>86.000000000000014</v>
      </c>
      <c r="N25" s="26">
        <f t="shared" si="23"/>
        <v>1.5470817120622569</v>
      </c>
      <c r="O25" s="9">
        <f t="shared" si="14"/>
        <v>70.300000000000011</v>
      </c>
      <c r="P25" s="26">
        <f t="shared" si="24"/>
        <v>2.2107969151670961</v>
      </c>
      <c r="Q25" s="27">
        <f t="shared" si="25"/>
        <v>47.100000000000023</v>
      </c>
    </row>
    <row r="26" spans="1:17" ht="24" customHeight="1" x14ac:dyDescent="0.2">
      <c r="A26" s="13" t="s">
        <v>23</v>
      </c>
      <c r="B26" s="7">
        <f t="shared" ref="B26:F26" si="26">SUM(B27:B28)</f>
        <v>4643.2</v>
      </c>
      <c r="C26" s="7">
        <f t="shared" si="26"/>
        <v>0</v>
      </c>
      <c r="D26" s="7">
        <f t="shared" si="26"/>
        <v>179.1</v>
      </c>
      <c r="E26" s="7">
        <f t="shared" si="26"/>
        <v>0</v>
      </c>
      <c r="F26" s="7">
        <f t="shared" si="26"/>
        <v>-0.89999999999999991</v>
      </c>
      <c r="G26" s="7">
        <f>SUM(G27:G28)</f>
        <v>4465.1000000000004</v>
      </c>
      <c r="H26" s="7">
        <f t="shared" ref="H26" si="27">SUM(H27:H28)</f>
        <v>3793.1</v>
      </c>
      <c r="I26" s="7">
        <f t="shared" ref="I26:K26" si="28">SUM(I27:I28)</f>
        <v>0</v>
      </c>
      <c r="J26" s="7">
        <f t="shared" si="28"/>
        <v>-154.30000000000001</v>
      </c>
      <c r="K26" s="7">
        <f t="shared" si="28"/>
        <v>0</v>
      </c>
      <c r="L26" s="7">
        <f t="shared" ref="L26" si="29">SUM(L27:L28)</f>
        <v>1.9</v>
      </c>
      <c r="M26" s="7">
        <f>SUM(M27:M28)</f>
        <v>3945.5</v>
      </c>
      <c r="N26" s="8">
        <f t="shared" si="23"/>
        <v>0.81691505858028945</v>
      </c>
      <c r="O26" s="9">
        <f t="shared" si="14"/>
        <v>-850.09999999999991</v>
      </c>
      <c r="P26" s="8">
        <f t="shared" si="24"/>
        <v>0.88363082573738538</v>
      </c>
      <c r="Q26" s="9">
        <f t="shared" si="25"/>
        <v>-519.60000000000036</v>
      </c>
    </row>
    <row r="27" spans="1:17" s="17" customFormat="1" x14ac:dyDescent="0.2">
      <c r="A27" s="24" t="s">
        <v>13</v>
      </c>
      <c r="B27" s="25">
        <v>921</v>
      </c>
      <c r="C27" s="25"/>
      <c r="D27" s="25">
        <v>179.1</v>
      </c>
      <c r="E27" s="25">
        <v>0</v>
      </c>
      <c r="F27" s="25">
        <v>-0.3</v>
      </c>
      <c r="G27" s="5">
        <f>B27-C27-D27-E27-F27</f>
        <v>742.19999999999993</v>
      </c>
      <c r="H27" s="25">
        <v>300</v>
      </c>
      <c r="I27" s="25"/>
      <c r="J27" s="25">
        <v>-154.30000000000001</v>
      </c>
      <c r="K27" s="25">
        <v>0</v>
      </c>
      <c r="L27" s="25">
        <v>0.5</v>
      </c>
      <c r="M27" s="31">
        <f>H27-J27-K27-L27</f>
        <v>453.8</v>
      </c>
      <c r="N27" s="14">
        <f t="shared" si="23"/>
        <v>0.32573289902280128</v>
      </c>
      <c r="O27" s="9">
        <f t="shared" si="14"/>
        <v>-621</v>
      </c>
      <c r="P27" s="14">
        <f t="shared" si="24"/>
        <v>0.6114254917811911</v>
      </c>
      <c r="Q27" s="27">
        <f t="shared" si="25"/>
        <v>-288.39999999999992</v>
      </c>
    </row>
    <row r="28" spans="1:17" x14ac:dyDescent="0.2">
      <c r="A28" s="10" t="s">
        <v>14</v>
      </c>
      <c r="B28" s="5">
        <v>3722.2</v>
      </c>
      <c r="C28" s="5"/>
      <c r="D28" s="5">
        <v>0</v>
      </c>
      <c r="E28" s="5">
        <v>0</v>
      </c>
      <c r="F28" s="5">
        <v>-0.6</v>
      </c>
      <c r="G28" s="5">
        <v>3722.9</v>
      </c>
      <c r="H28" s="5">
        <v>3493.1</v>
      </c>
      <c r="I28" s="5"/>
      <c r="J28" s="5">
        <v>0</v>
      </c>
      <c r="K28" s="5">
        <v>0</v>
      </c>
      <c r="L28" s="5">
        <v>1.4</v>
      </c>
      <c r="M28" s="31">
        <f>H28-J28-K28-L28</f>
        <v>3491.7</v>
      </c>
      <c r="N28" s="12">
        <f t="shared" si="23"/>
        <v>0.93845037880823168</v>
      </c>
      <c r="O28" s="9">
        <f t="shared" si="14"/>
        <v>-229.09999999999991</v>
      </c>
      <c r="P28" s="12">
        <f t="shared" si="24"/>
        <v>0.93789787531225655</v>
      </c>
      <c r="Q28" s="9">
        <f t="shared" si="25"/>
        <v>-231.20000000000027</v>
      </c>
    </row>
    <row r="29" spans="1:17" x14ac:dyDescent="0.2">
      <c r="A29" s="11" t="s">
        <v>24</v>
      </c>
      <c r="B29" s="7">
        <f t="shared" ref="B29:F29" si="30">SUM(B30:B31)</f>
        <v>46208.299999999996</v>
      </c>
      <c r="C29" s="7">
        <f t="shared" si="30"/>
        <v>0</v>
      </c>
      <c r="D29" s="7">
        <f t="shared" si="30"/>
        <v>42116.1</v>
      </c>
      <c r="E29" s="7">
        <f t="shared" si="30"/>
        <v>0</v>
      </c>
      <c r="F29" s="7">
        <f t="shared" si="30"/>
        <v>2535.3000000000002</v>
      </c>
      <c r="G29" s="7">
        <f>SUM(G30:G31)</f>
        <v>1556.8999999999983</v>
      </c>
      <c r="H29" s="7">
        <f t="shared" ref="H29" si="31">SUM(H30:H31)</f>
        <v>73880</v>
      </c>
      <c r="I29" s="7">
        <f t="shared" ref="I29:K29" si="32">SUM(I30:I31)</f>
        <v>0</v>
      </c>
      <c r="J29" s="7">
        <f t="shared" si="32"/>
        <v>66368.399999999994</v>
      </c>
      <c r="K29" s="7">
        <f t="shared" si="32"/>
        <v>0</v>
      </c>
      <c r="L29" s="7">
        <f t="shared" ref="L29" si="33">SUM(L30:L31)</f>
        <v>4777.5</v>
      </c>
      <c r="M29" s="7">
        <f>H29-J29-K29-L29</f>
        <v>2734.1000000000058</v>
      </c>
      <c r="N29" s="8">
        <f t="shared" si="23"/>
        <v>1.5988469603945612</v>
      </c>
      <c r="O29" s="9">
        <f t="shared" si="14"/>
        <v>27671.700000000004</v>
      </c>
      <c r="P29" s="8">
        <f t="shared" si="24"/>
        <v>1.756117926649116</v>
      </c>
      <c r="Q29" s="9">
        <f t="shared" si="25"/>
        <v>1177.2000000000075</v>
      </c>
    </row>
    <row r="30" spans="1:17" s="17" customFormat="1" x14ac:dyDescent="0.2">
      <c r="A30" s="24" t="s">
        <v>13</v>
      </c>
      <c r="B30" s="25">
        <v>46191.1</v>
      </c>
      <c r="C30" s="25"/>
      <c r="D30" s="25">
        <v>42110.5</v>
      </c>
      <c r="E30" s="25">
        <v>0</v>
      </c>
      <c r="F30" s="25">
        <v>2535.3000000000002</v>
      </c>
      <c r="G30" s="5">
        <f>B30-C30-D30-E30-F30</f>
        <v>1545.2999999999984</v>
      </c>
      <c r="H30" s="25">
        <v>73859.5</v>
      </c>
      <c r="I30" s="25"/>
      <c r="J30" s="25">
        <v>66364.899999999994</v>
      </c>
      <c r="K30" s="25">
        <v>0</v>
      </c>
      <c r="L30" s="25">
        <v>4777.5</v>
      </c>
      <c r="M30" s="5">
        <f>H30-I30-J30-K30-L30</f>
        <v>2717.1000000000058</v>
      </c>
      <c r="N30" s="14">
        <f t="shared" si="23"/>
        <v>1.5989985083706602</v>
      </c>
      <c r="O30" s="9">
        <f t="shared" si="14"/>
        <v>27668.400000000001</v>
      </c>
      <c r="P30" s="14">
        <f t="shared" si="24"/>
        <v>1.7582993593477052</v>
      </c>
      <c r="Q30" s="9">
        <f t="shared" si="25"/>
        <v>1171.8000000000075</v>
      </c>
    </row>
    <row r="31" spans="1:17" x14ac:dyDescent="0.2">
      <c r="A31" s="10" t="s">
        <v>14</v>
      </c>
      <c r="B31" s="5">
        <v>17.2</v>
      </c>
      <c r="C31" s="5"/>
      <c r="D31" s="5">
        <v>5.6</v>
      </c>
      <c r="E31" s="5">
        <v>0</v>
      </c>
      <c r="F31" s="5">
        <v>0</v>
      </c>
      <c r="G31" s="5">
        <f>B31-C31-D31-E31-F31</f>
        <v>11.6</v>
      </c>
      <c r="H31" s="5">
        <v>20.5</v>
      </c>
      <c r="I31" s="5"/>
      <c r="J31" s="5">
        <v>3.5</v>
      </c>
      <c r="K31" s="5">
        <v>0</v>
      </c>
      <c r="L31" s="5">
        <v>0</v>
      </c>
      <c r="M31" s="5">
        <f>H31-I31-J31-K31-L31</f>
        <v>17</v>
      </c>
      <c r="N31" s="14">
        <f t="shared" si="23"/>
        <v>1.1918604651162792</v>
      </c>
      <c r="O31" s="9">
        <f t="shared" si="14"/>
        <v>3.3000000000000007</v>
      </c>
      <c r="P31" s="12">
        <f t="shared" si="24"/>
        <v>1.4655172413793105</v>
      </c>
      <c r="Q31" s="9">
        <f t="shared" si="25"/>
        <v>5.4</v>
      </c>
    </row>
    <row r="32" spans="1:17" x14ac:dyDescent="0.2">
      <c r="A32" s="11" t="s">
        <v>25</v>
      </c>
      <c r="B32" s="7">
        <f>SUM(B33:B34)</f>
        <v>43609.9</v>
      </c>
      <c r="C32" s="7">
        <f>SUM(C33:C34)</f>
        <v>0</v>
      </c>
      <c r="D32" s="7">
        <f>SUM(D33:D34)</f>
        <v>39609.199999999997</v>
      </c>
      <c r="E32" s="7">
        <f t="shared" ref="E32:F32" si="34">SUM(E33:E34)</f>
        <v>0</v>
      </c>
      <c r="F32" s="7">
        <f t="shared" si="34"/>
        <v>2535.3000000000002</v>
      </c>
      <c r="G32" s="7">
        <f>SUM(G33:G34)</f>
        <v>1465.4000000000042</v>
      </c>
      <c r="H32" s="7">
        <f>SUM(H33:H34)</f>
        <v>69628</v>
      </c>
      <c r="I32" s="7">
        <f>SUM(I33:I34)</f>
        <v>0</v>
      </c>
      <c r="J32" s="7">
        <f>SUM(J33:J34)</f>
        <v>62258.6</v>
      </c>
      <c r="K32" s="7">
        <f t="shared" ref="K32" si="35">SUM(K33:K34)</f>
        <v>0</v>
      </c>
      <c r="L32" s="7">
        <f t="shared" ref="L32" si="36">SUM(L33:L34)</f>
        <v>4777.5</v>
      </c>
      <c r="M32" s="7">
        <f>H32-J32-K32-L32</f>
        <v>2591.9000000000015</v>
      </c>
      <c r="N32" s="8">
        <f t="shared" si="23"/>
        <v>1.5966099440723323</v>
      </c>
      <c r="O32" s="9">
        <f t="shared" si="14"/>
        <v>26018.1</v>
      </c>
      <c r="P32" s="8">
        <f t="shared" si="24"/>
        <v>1.7687320868022343</v>
      </c>
      <c r="Q32" s="9">
        <f t="shared" si="25"/>
        <v>1126.4999999999973</v>
      </c>
    </row>
    <row r="33" spans="1:17" s="17" customFormat="1" x14ac:dyDescent="0.2">
      <c r="A33" s="24" t="s">
        <v>13</v>
      </c>
      <c r="B33" s="25">
        <v>43609.9</v>
      </c>
      <c r="C33" s="25"/>
      <c r="D33" s="25">
        <v>39609.199999999997</v>
      </c>
      <c r="E33" s="25">
        <v>0</v>
      </c>
      <c r="F33" s="25">
        <v>2535.3000000000002</v>
      </c>
      <c r="G33" s="31">
        <f>B33-D33-E33-F33</f>
        <v>1465.4000000000042</v>
      </c>
      <c r="H33" s="25">
        <v>69628</v>
      </c>
      <c r="I33" s="25"/>
      <c r="J33" s="25">
        <v>62258.6</v>
      </c>
      <c r="K33" s="25">
        <v>0</v>
      </c>
      <c r="L33" s="25">
        <v>4777.5</v>
      </c>
      <c r="M33" s="31">
        <f>H33-J33-K33-L33</f>
        <v>2591.9000000000015</v>
      </c>
      <c r="N33" s="14">
        <f t="shared" si="23"/>
        <v>1.5966099440723323</v>
      </c>
      <c r="O33" s="9">
        <f t="shared" si="14"/>
        <v>26018.1</v>
      </c>
      <c r="P33" s="14">
        <f t="shared" si="24"/>
        <v>1.7687320868022343</v>
      </c>
      <c r="Q33" s="27">
        <f t="shared" si="25"/>
        <v>1126.4999999999973</v>
      </c>
    </row>
    <row r="34" spans="1:17" hidden="1" x14ac:dyDescent="0.2">
      <c r="A34" s="10" t="s">
        <v>26</v>
      </c>
      <c r="B34" s="20" t="s">
        <v>19</v>
      </c>
      <c r="C34" s="20" t="s">
        <v>19</v>
      </c>
      <c r="D34" s="20" t="s">
        <v>19</v>
      </c>
      <c r="E34" s="20" t="s">
        <v>19</v>
      </c>
      <c r="F34" s="20"/>
      <c r="G34" s="20" t="s">
        <v>19</v>
      </c>
      <c r="H34" s="20" t="s">
        <v>19</v>
      </c>
      <c r="I34" s="20" t="s">
        <v>19</v>
      </c>
      <c r="J34" s="20" t="s">
        <v>19</v>
      </c>
      <c r="K34" s="20" t="s">
        <v>19</v>
      </c>
      <c r="L34" s="20" t="s">
        <v>19</v>
      </c>
      <c r="M34" s="20" t="s">
        <v>19</v>
      </c>
      <c r="N34" s="20" t="s">
        <v>19</v>
      </c>
      <c r="O34" s="9" t="e">
        <f t="shared" si="14"/>
        <v>#VALUE!</v>
      </c>
      <c r="P34" s="20" t="s">
        <v>19</v>
      </c>
      <c r="Q34" s="9" t="e">
        <f t="shared" si="25"/>
        <v>#VALUE!</v>
      </c>
    </row>
    <row r="35" spans="1:17" s="17" customFormat="1" ht="51" customHeight="1" x14ac:dyDescent="0.2">
      <c r="A35" s="15" t="s">
        <v>27</v>
      </c>
      <c r="B35" s="7">
        <v>5396.2</v>
      </c>
      <c r="C35" s="16">
        <v>0</v>
      </c>
      <c r="D35" s="16">
        <v>0</v>
      </c>
      <c r="E35" s="16">
        <v>0</v>
      </c>
      <c r="F35" s="16">
        <v>0</v>
      </c>
      <c r="G35" s="7">
        <f>B35-C35-D35-E35-F35</f>
        <v>5396.2</v>
      </c>
      <c r="H35" s="7">
        <v>5822.6</v>
      </c>
      <c r="I35" s="16">
        <v>0</v>
      </c>
      <c r="J35" s="16">
        <v>2</v>
      </c>
      <c r="K35" s="16">
        <v>-25.2</v>
      </c>
      <c r="L35" s="16">
        <v>1.1000000000000001</v>
      </c>
      <c r="M35" s="7">
        <f>H35-I35-J35-K35-L35</f>
        <v>5844.7</v>
      </c>
      <c r="N35" s="8">
        <f>H35/B35</f>
        <v>1.0790185686223639</v>
      </c>
      <c r="O35" s="9">
        <f t="shared" si="14"/>
        <v>426.40000000000055</v>
      </c>
      <c r="P35" s="8">
        <f>M35/G35</f>
        <v>1.0831140432155961</v>
      </c>
      <c r="Q35" s="9">
        <f>M35-G35</f>
        <v>448.5</v>
      </c>
    </row>
    <row r="36" spans="1:17" s="17" customFormat="1" x14ac:dyDescent="0.2">
      <c r="A36" s="18" t="s">
        <v>28</v>
      </c>
      <c r="B36" s="19"/>
      <c r="C36" s="20"/>
      <c r="D36" s="20"/>
      <c r="E36" s="20"/>
      <c r="F36" s="20"/>
      <c r="G36" s="7"/>
      <c r="H36" s="19"/>
      <c r="I36" s="20"/>
      <c r="J36" s="20"/>
      <c r="K36" s="20"/>
      <c r="L36" s="20"/>
      <c r="M36" s="7"/>
      <c r="N36" s="20"/>
      <c r="O36" s="9"/>
      <c r="P36" s="20"/>
      <c r="Q36" s="9"/>
    </row>
    <row r="37" spans="1:17" s="17" customFormat="1" ht="22.5" x14ac:dyDescent="0.2">
      <c r="A37" s="15" t="s">
        <v>29</v>
      </c>
      <c r="B37" s="7">
        <v>4107.8</v>
      </c>
      <c r="C37" s="5">
        <v>0</v>
      </c>
      <c r="D37" s="5">
        <v>0</v>
      </c>
      <c r="E37" s="5">
        <v>0</v>
      </c>
      <c r="F37" s="5">
        <v>0</v>
      </c>
      <c r="G37" s="7">
        <f>B37-C37-D37-E37-F37</f>
        <v>4107.8</v>
      </c>
      <c r="H37" s="7">
        <v>4254.7</v>
      </c>
      <c r="I37" s="5">
        <v>0</v>
      </c>
      <c r="J37" s="5">
        <v>-1.2</v>
      </c>
      <c r="K37" s="5">
        <v>-25.2</v>
      </c>
      <c r="L37" s="5">
        <v>1</v>
      </c>
      <c r="M37" s="7">
        <v>4280</v>
      </c>
      <c r="N37" s="8">
        <f>H37/B37</f>
        <v>1.0357612347241831</v>
      </c>
      <c r="O37" s="9">
        <f t="shared" si="14"/>
        <v>146.89999999999964</v>
      </c>
      <c r="P37" s="8">
        <f>M37/G37</f>
        <v>1.041920249281854</v>
      </c>
      <c r="Q37" s="9">
        <f>M37-G37</f>
        <v>172.19999999999982</v>
      </c>
    </row>
    <row r="38" spans="1:17" ht="54.75" customHeight="1" x14ac:dyDescent="0.2">
      <c r="A38" s="30" t="s">
        <v>30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f>B38-C38-D38-E38-F38</f>
        <v>0</v>
      </c>
      <c r="H38" s="7">
        <v>20.3</v>
      </c>
      <c r="I38" s="7">
        <v>0</v>
      </c>
      <c r="J38" s="7">
        <v>0</v>
      </c>
      <c r="K38" s="7">
        <v>0</v>
      </c>
      <c r="L38" s="7">
        <v>0</v>
      </c>
      <c r="M38" s="7">
        <f>H38-I38-J38-K38-L38</f>
        <v>20.3</v>
      </c>
      <c r="N38" s="8"/>
      <c r="O38" s="9">
        <f t="shared" si="14"/>
        <v>20.3</v>
      </c>
      <c r="P38" s="8"/>
      <c r="Q38" s="9">
        <f>M38-G38</f>
        <v>20.3</v>
      </c>
    </row>
    <row r="39" spans="1:17" ht="34.15" customHeight="1" x14ac:dyDescent="0.2">
      <c r="A39" s="30" t="s">
        <v>32</v>
      </c>
      <c r="B39" s="7">
        <v>34670.400000000001</v>
      </c>
      <c r="C39" s="7">
        <v>0</v>
      </c>
      <c r="D39" s="7">
        <v>0</v>
      </c>
      <c r="E39" s="7">
        <v>0</v>
      </c>
      <c r="F39" s="7">
        <v>0</v>
      </c>
      <c r="G39" s="7">
        <f>B39-C39-D39-E39-F39</f>
        <v>34670.400000000001</v>
      </c>
      <c r="H39" s="7">
        <v>35695.300000000003</v>
      </c>
      <c r="I39" s="7">
        <v>0</v>
      </c>
      <c r="J39" s="7">
        <v>-0.8</v>
      </c>
      <c r="K39" s="7">
        <v>0</v>
      </c>
      <c r="L39" s="7">
        <v>0</v>
      </c>
      <c r="M39" s="7">
        <f>H39-I39-J39-K39-L39</f>
        <v>35696.100000000006</v>
      </c>
      <c r="N39" s="8">
        <f t="shared" ref="N39" si="37">H39/B39</f>
        <v>1.0295612395588167</v>
      </c>
      <c r="O39" s="9">
        <f t="shared" si="14"/>
        <v>1024.9000000000015</v>
      </c>
      <c r="P39" s="8">
        <f t="shared" ref="P39" si="38">M39/G39</f>
        <v>1.0295843139969543</v>
      </c>
      <c r="Q39" s="9">
        <f>M39-G39</f>
        <v>1025.7000000000044</v>
      </c>
    </row>
    <row r="40" spans="1:17" ht="15" x14ac:dyDescent="0.25">
      <c r="A40" s="21"/>
    </row>
    <row r="50" spans="2:15" x14ac:dyDescent="0.2">
      <c r="B50" s="1"/>
      <c r="C50" s="1"/>
      <c r="D50" s="1"/>
    </row>
    <row r="51" spans="2:15" x14ac:dyDescent="0.2">
      <c r="B51" s="1"/>
      <c r="C51" s="1"/>
      <c r="D51" s="1"/>
    </row>
    <row r="52" spans="2:15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x14ac:dyDescent="0.2"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x14ac:dyDescent="0.2"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x14ac:dyDescent="0.2"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x14ac:dyDescent="0.2"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x14ac:dyDescent="0.2"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x14ac:dyDescent="0.2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x14ac:dyDescent="0.2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x14ac:dyDescent="0.2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x14ac:dyDescent="0.2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x14ac:dyDescent="0.2"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x14ac:dyDescent="0.2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x14ac:dyDescent="0.2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2:15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2:15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2:15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2:15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2:15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2:15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2:15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2:15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2:15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2:15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2:15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2:15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2:15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2:15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2:15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2:15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2:15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2:15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2:15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2:15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2:15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2:15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2:15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2:15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2:15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2:15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2:15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2:15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2:15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2:15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2:15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2:15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2:15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2:15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2:15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2:15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2:15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2:15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2:15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2:15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2:15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2:15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2:15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2:15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2:15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2:15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2:15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2:15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2:15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2:15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2:15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2:15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2:15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2:15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2:15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2:15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2:15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2:15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2:15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2:15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2:15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2:15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2:15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2:15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2:15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2:15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2:15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2:15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2:15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2:15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2:15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2:15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2:15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2:15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2:15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2:15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2:15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2:15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2:15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2:15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2:15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2:15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2:15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2:15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2:15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2:15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2:15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2:15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2:15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2:15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2:15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2:15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2:15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2:15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2:15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2:15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2:15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2:15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2:15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2:15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2:15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2:15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2:15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2:15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2:15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2:15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2:15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2:15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2:15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2:15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2:15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2:15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2:15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2:15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2:15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2:15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2:15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2:15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2:15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2:15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2:15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2:15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2:15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2:15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2:15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2:15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2:15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2:15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2:15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2:15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2:15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2:15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2:15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2:15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2:15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2:15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2:15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2:15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2:15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2:15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2:15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2:15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2:15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2:15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2:15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2:15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2:15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2:15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2:15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2:15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2:15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2:15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2:15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2:15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2:15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2:15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2:15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2:15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2:15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2:15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2:15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2:15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2:15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2:15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2:15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2:15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2:15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2:15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2:15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2:15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2:15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2:15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2:15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2:15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2:15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2:15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2:15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2:15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2:15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2:15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2:15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2:15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2:15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2:15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2:15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2:15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2:15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2:15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2:15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2:15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2:15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2:15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2:15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2:15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2:15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2:15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2:15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2:15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2:15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2:15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2:15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2:15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2:15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2:15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2:15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2:15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2:15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2:15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2:15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2:15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2:15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2:15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2:15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2:15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2:15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2:15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2:15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2:15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2:15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2:15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2:15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2:15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2:15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2:15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2:15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2:15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2:15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2:15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2:15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2:15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2:15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2:15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2:15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2:15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2:15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2:15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2:15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2:15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2:15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2:15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2:15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2:15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2:15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2:15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2:15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2:15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2:15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2:15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2:15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2:15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2:15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2:15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2:15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2:15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2:15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2:15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2:15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2:15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2:15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2:15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2:15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2:15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2:15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2:15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2:15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2:15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2:15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2:15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2:15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2:15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2:15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2:15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2:15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2:15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2:15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2:15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2:15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2:15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2:15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2:15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2:15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2:15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2:15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2:15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2:15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2:15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2:15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2:15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2:15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2:15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2:15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2:15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2:15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2:15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2:15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2:15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2:15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2:15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2:15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2:15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2:15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2:15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2:15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2:15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2:15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2:15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2:15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2:15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2:15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2:15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2:15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2:15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2:15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2:15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2:15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2:15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2:15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2:15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2:15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2:15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2:15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2:15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2:15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2:15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2:15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2:15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2:15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2:15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2:15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2:15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2:15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2:15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2:15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2:15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2:15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2:15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2:15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2:15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2:15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2:15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2:15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2:15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2:15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2:15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2:15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2:15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2:15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2:15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2:15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2:15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2:15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2:15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2:15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2:15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2:15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2:15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2:15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</sheetData>
  <mergeCells count="6">
    <mergeCell ref="Q4:Q5"/>
    <mergeCell ref="B4:G4"/>
    <mergeCell ref="H4:M4"/>
    <mergeCell ref="N4:N5"/>
    <mergeCell ref="O4:O5"/>
    <mergeCell ref="P4:P5"/>
  </mergeCells>
  <pageMargins left="0.11811023622047245" right="0.11811023622047245" top="0.15748031496062992" bottom="0.1574803149606299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УФНС России по Томской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Крестинина Елена Алексеевна</dc:creator>
  <cp:lastModifiedBy>Мартынова Наталья Валентиновна</cp:lastModifiedBy>
  <cp:lastPrinted>2021-10-08T03:16:07Z</cp:lastPrinted>
  <dcterms:created xsi:type="dcterms:W3CDTF">2017-12-06T04:10:52Z</dcterms:created>
  <dcterms:modified xsi:type="dcterms:W3CDTF">2021-10-12T10:03:54Z</dcterms:modified>
</cp:coreProperties>
</file>