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Забайкальский край" sheetId="1" r:id="rId1"/>
    <sheet name="Исходные данные" sheetId="2" r:id="rId2"/>
  </sheets>
  <definedNames>
    <definedName name="_xlnm.Print_Area" localSheetId="0">'Забайкальский край'!$A$1:$G$156</definedName>
  </definedNames>
  <calcPr fullCalcOnLoad="1"/>
</workbook>
</file>

<file path=xl/sharedStrings.xml><?xml version="1.0" encoding="utf-8"?>
<sst xmlns="http://schemas.openxmlformats.org/spreadsheetml/2006/main" count="480" uniqueCount="181">
  <si>
    <t>Приложение</t>
  </si>
  <si>
    <t>Динамика поступления налогов и сборов по Забайкальскому краю</t>
  </si>
  <si>
    <t>темп роста</t>
  </si>
  <si>
    <t>удельный вес, % в налоговых пост.</t>
  </si>
  <si>
    <t>сумма</t>
  </si>
  <si>
    <t xml:space="preserve"> %</t>
  </si>
  <si>
    <t>Всего по налоговым платежам и другим доходам, включая налоги и взносы на социальные нужды (с фондами)</t>
  </si>
  <si>
    <t>Всего по налоговым платежам и другим доходам, включая ЕСН фед.бюджет</t>
  </si>
  <si>
    <t>Налог на прибыль</t>
  </si>
  <si>
    <t>ЕСН, фед.бюджет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</si>
  <si>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</si>
  <si>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</si>
  <si>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</si>
  <si>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</si>
  <si>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</si>
  <si>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</si>
  <si>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</si>
  <si>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>в т.ч. НДПИ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</si>
  <si>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</si>
  <si>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</si>
  <si>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</si>
  <si>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</si>
  <si>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</si>
  <si>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</si>
  <si>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</si>
  <si>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</si>
  <si>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Налог на имущество предприятий</t>
  </si>
  <si>
    <t>Земельный налог (по обязательствам, возникшим до 1 января 2006 года)</t>
  </si>
  <si>
    <t>Прочие (отмененные) налоги субъекта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</si>
  <si>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</si>
  <si>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</si>
  <si>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</si>
  <si>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</si>
  <si>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</si>
  <si>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</si>
  <si>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</si>
  <si>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</si>
  <si>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</si>
  <si>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</si>
  <si>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>Прочие (отмененные) местные налоги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</si>
  <si>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</si>
  <si>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</si>
  <si>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</si>
  <si>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</si>
  <si>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</si>
  <si>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</si>
  <si>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</si>
  <si>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                                                                                   </t>
  </si>
  <si>
    <t>(null)</t>
  </si>
  <si>
    <t>За аналогичный период предыдущего года</t>
  </si>
  <si>
    <t>За текущий период</t>
  </si>
  <si>
    <t>A</t>
  </si>
  <si>
    <t>Б</t>
  </si>
  <si>
    <t>1</t>
  </si>
  <si>
    <t>2</t>
  </si>
  <si>
    <t>3</t>
  </si>
  <si>
    <t>4</t>
  </si>
  <si>
    <t>5</t>
  </si>
  <si>
    <t>6</t>
  </si>
  <si>
    <t>КОНСОЛИДИРОВАННЫЙ БЮДЖЕТ</t>
  </si>
  <si>
    <t>Налог на доходы физических лиц</t>
  </si>
  <si>
    <t>Налог на добавленную стоимость  </t>
  </si>
  <si>
    <t>Налог на добавленную стоимость  (Беларусь)</t>
  </si>
  <si>
    <t>7</t>
  </si>
  <si>
    <t>Акцизы</t>
  </si>
  <si>
    <t>8</t>
  </si>
  <si>
    <t>9</t>
  </si>
  <si>
    <t>          на пиво</t>
  </si>
  <si>
    <t>10</t>
  </si>
  <si>
    <t>11</t>
  </si>
  <si>
    <t>12</t>
  </si>
  <si>
    <t>13</t>
  </si>
  <si>
    <t>Налог на имущество физических лиц  </t>
  </si>
  <si>
    <t>14</t>
  </si>
  <si>
    <t>15</t>
  </si>
  <si>
    <t>16</t>
  </si>
  <si>
    <t>17</t>
  </si>
  <si>
    <t>18</t>
  </si>
  <si>
    <t>19</t>
  </si>
  <si>
    <t>20</t>
  </si>
  <si>
    <t>     налог, взимаемый с упрощенной системы налогообложения</t>
  </si>
  <si>
    <t>21</t>
  </si>
  <si>
    <t>     единый налог на вмененный доход</t>
  </si>
  <si>
    <t>22</t>
  </si>
  <si>
    <t>     единый сельскохозяйственный налог</t>
  </si>
  <si>
    <t>23</t>
  </si>
  <si>
    <t>24</t>
  </si>
  <si>
    <t>     налог на прибыль (МБ)</t>
  </si>
  <si>
    <t>25</t>
  </si>
  <si>
    <t>     платежи за пользование природными ресурсами</t>
  </si>
  <si>
    <t>26</t>
  </si>
  <si>
    <t>     налог на имущество предприятий</t>
  </si>
  <si>
    <t>27</t>
  </si>
  <si>
    <t>     налог на пользователей а/д, с владельцев тр/ср</t>
  </si>
  <si>
    <t>28</t>
  </si>
  <si>
    <t>     земельный налог (по обязательствам, возникшим до 1 января 2006 года)</t>
  </si>
  <si>
    <t>29</t>
  </si>
  <si>
    <t>     прочие (отмененные) налоги субъекта</t>
  </si>
  <si>
    <t>30</t>
  </si>
  <si>
    <t>     прочие (отмененные) местные налоги</t>
  </si>
  <si>
    <t>31</t>
  </si>
  <si>
    <t>32</t>
  </si>
  <si>
    <t>ФЕДЕРАЛЬНЫЙ БЮДЖЕТ</t>
  </si>
  <si>
    <t>БЮДЖЕТ СУБЪЕКТА</t>
  </si>
  <si>
    <t>             пиво</t>
  </si>
  <si>
    <t>в т.ч.  налог, взимаемый с упрощенной системы налогообложения</t>
  </si>
  <si>
    <t>          единый налог на вмененный доход</t>
  </si>
  <si>
    <t>          единый сельскохозяйственный налог</t>
  </si>
  <si>
    <t>Налог на пользователей а/д, с владельцев тр/ср</t>
  </si>
  <si>
    <t>КРАЕВОЙ БЮДЖЕТ</t>
  </si>
  <si>
    <t>в т.ч  налог, взимаемый с упрощенной системы налогообложения</t>
  </si>
  <si>
    <t>        единый сельскохозяйственный налог</t>
  </si>
  <si>
    <t>Налог на пользователей а/д, и владельцев тр/ср</t>
  </si>
  <si>
    <t>МЕСТНЫЕ БЮДЖЕТЫ</t>
  </si>
  <si>
    <t>Налог на прибыль (местный бюджет)</t>
  </si>
  <si>
    <t>тыс. рублей</t>
  </si>
  <si>
    <t>0000</t>
  </si>
  <si>
    <t>В ФНС за Забайкальский край</t>
  </si>
  <si>
    <t>в т.ч. с организаций</t>
  </si>
  <si>
    <t xml:space="preserve">          с физических лиц</t>
  </si>
  <si>
    <t>в т.ч. с ЮЛ</t>
  </si>
  <si>
    <t>        с ФЛ</t>
  </si>
  <si>
    <t>          с ФЛ</t>
  </si>
  <si>
    <t>Всего по налоговым платежам и другим доходам, включая ЕСН, зачисляемый в ФБ</t>
  </si>
  <si>
    <t xml:space="preserve">                 консолидированный бюджет</t>
  </si>
  <si>
    <t>          на добычу общераспространенных полезных ископаемых</t>
  </si>
  <si>
    <t>          на добычу прочих полезных ископаемых</t>
  </si>
  <si>
    <t>          на добычу полезных ископаемых в виде угля</t>
  </si>
  <si>
    <t>     налог, взимаемый в связи с применением патентной системы налогообложения</t>
  </si>
  <si>
    <t>     налог, взимаемый в виде стоимости патента в связи с применением упрощенной системы налогообложениия</t>
  </si>
  <si>
    <t>33</t>
  </si>
  <si>
    <t>34</t>
  </si>
  <si>
    <t>35</t>
  </si>
  <si>
    <t>36</t>
  </si>
  <si>
    <t>37</t>
  </si>
  <si>
    <t>38</t>
  </si>
  <si>
    <t>39</t>
  </si>
  <si>
    <t>             на добычу прочих полезных ископаемых</t>
  </si>
  <si>
    <t>             на добычу полезных ископаемых в виде угля</t>
  </si>
  <si>
    <t>        на добычу общераспространенных полезных ископаемых</t>
  </si>
  <si>
    <t>        на добычу прочих полезных ископаемых</t>
  </si>
  <si>
    <t>        на добычу полезных ископаемых в виде угля</t>
  </si>
  <si>
    <t>          налог, взимаемый в связи с применением патентной системы налогообложения</t>
  </si>
  <si>
    <t>          налог, взимаемый в виде стоимости патента в связи с применением упрощенной системы налогообложениия</t>
  </si>
  <si>
    <t>        налог, взимаемый в виде стоимости патента в связи с применением упрощенной системы налогообложениия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</si>
  <si>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</si>
  <si>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</si>
  <si>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</si>
  <si>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</si>
  <si>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</si>
  <si>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</si>
  <si>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</si>
  <si>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ДЛЯ СВЕДЕНИЯ</t>
  </si>
  <si>
    <t>         налог, взимаемый в виде стоимости патента в связи с применением УСН</t>
  </si>
  <si>
    <t>          водный налог</t>
  </si>
  <si>
    <t>          сборы за пользование объектами животного мира и за пользование объектами водных биологических ресурсов</t>
  </si>
  <si>
    <t>Налоги со специальным налоговым режимом (с фондами), в т.ч.</t>
  </si>
  <si>
    <t>      платежи за пользование природными ресурсами</t>
  </si>
  <si>
    <t>      утилизационный сбор (сумма сбора, уплачиваемого за колесные транспортные средства, произведенные, изготовленные в РФ)</t>
  </si>
  <si>
    <t>40</t>
  </si>
  <si>
    <t>Налог на добавленную стоимость  (Республики Беларусь и Казахстан)</t>
  </si>
  <si>
    <t>             водный налог</t>
  </si>
  <si>
    <t>в т.ч. утилизационный сбор (сумма сбора, уплачиваемого за колесные транспортные средства, произведенные, изготовленные в РФ)</t>
  </si>
  <si>
    <t>        сборы за пользование объектами животного мира и за пользование объектами водных биологических ресурсов</t>
  </si>
  <si>
    <t>        налог, взимаемый в связи с применением патентной системы налогообложения</t>
  </si>
  <si>
    <t>ВНЕБЮДЖЕТНЫЕ ФОНДЫ</t>
  </si>
  <si>
    <t>Всего во внебюджетные фонды</t>
  </si>
  <si>
    <t>    Пенсионный фонд РФ</t>
  </si>
  <si>
    <t>    Фонд обязательного медицинского страхования</t>
  </si>
  <si>
    <t>    Фонд социального страхования РФ</t>
  </si>
  <si>
    <t>УСН (доходы)</t>
  </si>
  <si>
    <t>в т.ч. в бюджет субъекта</t>
  </si>
  <si>
    <t>УСН (доходы-расходы)</t>
  </si>
  <si>
    <t>УСН (минимальный)</t>
  </si>
  <si>
    <t>Всего по налоговым платежам и другим доходам, включая внебюджетные фонды</t>
  </si>
  <si>
    <t>в том числе во все уровни бюджетов</t>
  </si>
  <si>
    <t>в том числе без ЕСН, зачисляемого в ФБ</t>
  </si>
  <si>
    <t xml:space="preserve">          сборы за пользование объектами животного мира и за пользование объектами водных биологических ресурсов</t>
  </si>
  <si>
    <t>в том числе утилизационный сбор (сумма сбора, уплачиваемого за колесные транспортные средства, произведенные, изготовленные в РФ)</t>
  </si>
  <si>
    <t>в том числе без ЕСН, зачисляемого в федеральный бюджет</t>
  </si>
  <si>
    <t>                                             на 01.03.2015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</si>
</sst>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р.&quot;#,##0_);\(&quot;р.&quot;#,##0\)"/>
    <numFmt numFmtId="166" formatCode="&quot;р.&quot;#,##0_);[Red]\(&quot;р.&quot;#,##0\)"/>
    <numFmt numFmtId="167" formatCode="&quot;р.&quot;#,##0.00_);\(&quot;р.&quot;#,##0.00\)"/>
    <numFmt numFmtId="168" formatCode="&quot;р.&quot;#,##0.00_);[Red]\(&quot;р.&quot;#,##0.00\)"/>
    <numFmt numFmtId="169" formatCode="_(&quot;р.&quot;* #,##0_);_(&quot;р.&quot;* \(#,##0\);_(&quot;р.&quot;* &quot;-&quot;_);_(@_)"/>
    <numFmt numFmtId="170" formatCode="_(* #,##0_);_(* \(#,##0\);_(* &quot;-&quot;_);_(@_)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0.000"/>
    <numFmt numFmtId="174" formatCode="#,##0.0"/>
    <numFmt numFmtId="175" formatCode="0.00000"/>
    <numFmt numFmtId="176" formatCode="0.0000"/>
    <numFmt numFmtId="177" formatCode="0.00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"/>
    <numFmt numFmtId="191" formatCode="_(* #,##0_);_(* \(#,##0\);_(* &quot;-&quot;??_);_(@_)"/>
    <numFmt numFmtId="192" formatCode="0.000000000"/>
    <numFmt numFmtId="193" formatCode="0.0000000000"/>
    <numFmt numFmtId="194" formatCode="0.0%"/>
    <numFmt numFmtId="195" formatCode="0.00000000"/>
    <numFmt numFmtId="196" formatCode="&quot;$&quot;#,##0_);[Red]\(&quot;$&quot;#,##0\)"/>
    <numFmt numFmtId="197" formatCode="\1\1\6\2\9"/>
    <numFmt numFmtId="198" formatCode="\8\4\2\1"/>
    <numFmt numFmtId="199" formatCode="\7\2\1\8"/>
    <numFmt numFmtId="200" formatCode="\1\2\4\3\1"/>
    <numFmt numFmtId="201" formatCode="\10\4\2\6"/>
    <numFmt numFmtId="202" formatCode="_-* #,##0\ _р_._-;\-* #,##0\ _р_._-;_-* &quot;-&quot;??\ _р_._-;_-@_-"/>
    <numFmt numFmtId="203" formatCode="_-* #,##0.0\ _р_._-;\-* #,##0.0\ _р_._-;_-* &quot;-&quot;??\ _р_._-;_-@_-"/>
    <numFmt numFmtId="204" formatCode="0.00;[Red]0.00"/>
    <numFmt numFmtId="205" formatCode="0.0;[Red]0.0"/>
    <numFmt numFmtId="206" formatCode="0;[Red]0"/>
    <numFmt numFmtId="207" formatCode="#,##0.0\ _р_.;\-#,##0.0\ _р_."/>
    <numFmt numFmtId="208" formatCode="#,##0.000"/>
    <numFmt numFmtId="209" formatCode="#,##0_ ;[Red]\-#,##0\ "/>
    <numFmt numFmtId="210" formatCode="0.000E+00;\ĝ"/>
    <numFmt numFmtId="211" formatCode="0.000E+00;\ី"/>
    <numFmt numFmtId="212" formatCode="0.00E+00;\ី"/>
    <numFmt numFmtId="213" formatCode="0.0E+00;\ី"/>
    <numFmt numFmtId="214" formatCode="0E+00;\ី"/>
    <numFmt numFmtId="215" formatCode="_-* #,##0.0_р_._-;\-* #,##0.0_р_._-;_-* &quot;-&quot;??_р_._-;_-@_-"/>
    <numFmt numFmtId="216" formatCode="_-* #,##0_р_._-;\-* #,##0_р_._-;_-* &quot;-&quot;??_р_._-;_-@_-"/>
    <numFmt numFmtId="217" formatCode="0.000000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52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3" fontId="0" fillId="0" borderId="0" xfId="53" applyNumberFormat="1" applyFont="1" applyAlignment="1">
      <alignment/>
      <protection/>
    </xf>
    <xf numFmtId="3" fontId="0" fillId="0" borderId="0" xfId="53" applyNumberFormat="1" applyFont="1">
      <alignment/>
      <protection/>
    </xf>
    <xf numFmtId="3" fontId="6" fillId="0" borderId="0" xfId="53" applyNumberFormat="1" applyFont="1" applyBorder="1" applyAlignment="1">
      <alignment horizontal="right"/>
      <protection/>
    </xf>
    <xf numFmtId="0" fontId="0" fillId="0" borderId="10" xfId="53" applyFont="1" applyBorder="1">
      <alignment/>
      <protection/>
    </xf>
    <xf numFmtId="0" fontId="0" fillId="0" borderId="11" xfId="53" applyFont="1" applyBorder="1" applyAlignment="1">
      <alignment wrapText="1"/>
      <protection/>
    </xf>
    <xf numFmtId="3" fontId="0" fillId="0" borderId="12" xfId="53" applyNumberFormat="1" applyFont="1" applyBorder="1" applyAlignment="1">
      <alignment horizontal="center" wrapText="1"/>
      <protection/>
    </xf>
    <xf numFmtId="164" fontId="0" fillId="0" borderId="10" xfId="53" applyNumberFormat="1" applyFont="1" applyBorder="1" applyAlignment="1">
      <alignment horizontal="center"/>
      <protection/>
    </xf>
    <xf numFmtId="164" fontId="0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vertical="center" wrapText="1"/>
      <protection/>
    </xf>
    <xf numFmtId="3" fontId="6" fillId="0" borderId="14" xfId="53" applyNumberFormat="1" applyFont="1" applyBorder="1" applyAlignment="1">
      <alignment horizontal="right" wrapText="1"/>
      <protection/>
    </xf>
    <xf numFmtId="3" fontId="0" fillId="0" borderId="14" xfId="53" applyNumberFormat="1" applyFont="1" applyBorder="1" applyAlignment="1">
      <alignment/>
      <protection/>
    </xf>
    <xf numFmtId="164" fontId="0" fillId="0" borderId="14" xfId="53" applyNumberFormat="1" applyFont="1" applyBorder="1" applyAlignment="1">
      <alignment horizontal="center" wrapText="1"/>
      <protection/>
    </xf>
    <xf numFmtId="0" fontId="0" fillId="0" borderId="14" xfId="53" applyFont="1" applyBorder="1" applyAlignment="1">
      <alignment vertical="center" wrapText="1"/>
      <protection/>
    </xf>
    <xf numFmtId="3" fontId="6" fillId="0" borderId="13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/>
      <protection/>
    </xf>
    <xf numFmtId="164" fontId="0" fillId="0" borderId="13" xfId="53" applyNumberFormat="1" applyFont="1" applyBorder="1" applyAlignment="1">
      <alignment horizontal="right" wrapText="1"/>
      <protection/>
    </xf>
    <xf numFmtId="164" fontId="0" fillId="0" borderId="13" xfId="53" applyNumberFormat="1" applyFont="1" applyBorder="1" applyAlignment="1">
      <alignment horizont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 wrapText="1" shrinkToFit="1"/>
      <protection/>
    </xf>
    <xf numFmtId="3" fontId="0" fillId="0" borderId="15" xfId="53" applyNumberFormat="1" applyFont="1" applyBorder="1" applyAlignment="1">
      <alignment horizontal="right"/>
      <protection/>
    </xf>
    <xf numFmtId="0" fontId="0" fillId="0" borderId="16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 wrapText="1"/>
      <protection/>
    </xf>
    <xf numFmtId="3" fontId="6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center" wrapText="1"/>
      <protection/>
    </xf>
    <xf numFmtId="0" fontId="0" fillId="0" borderId="0" xfId="53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right" wrapText="1"/>
      <protection/>
    </xf>
    <xf numFmtId="3" fontId="0" fillId="0" borderId="0" xfId="53" applyNumberFormat="1" applyFont="1" applyBorder="1" applyAlignment="1">
      <alignment/>
      <protection/>
    </xf>
    <xf numFmtId="164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 applyBorder="1" applyAlignment="1">
      <alignment horizontal="center" wrapText="1"/>
      <protection/>
    </xf>
    <xf numFmtId="3" fontId="0" fillId="0" borderId="18" xfId="53" applyNumberFormat="1" applyFont="1" applyBorder="1" applyAlignment="1">
      <alignment/>
      <protection/>
    </xf>
    <xf numFmtId="164" fontId="0" fillId="0" borderId="18" xfId="53" applyNumberFormat="1" applyFont="1" applyBorder="1" applyAlignment="1">
      <alignment horizontal="right" wrapText="1"/>
      <protection/>
    </xf>
    <xf numFmtId="164" fontId="0" fillId="0" borderId="0" xfId="53" applyNumberFormat="1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vertical="center" wrapText="1"/>
      <protection/>
    </xf>
    <xf numFmtId="0" fontId="0" fillId="0" borderId="19" xfId="53" applyFont="1" applyBorder="1">
      <alignment/>
      <protection/>
    </xf>
    <xf numFmtId="0" fontId="5" fillId="0" borderId="20" xfId="53" applyFont="1" applyBorder="1" applyAlignment="1">
      <alignment vertical="center" wrapText="1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3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/>
      <protection/>
    </xf>
    <xf numFmtId="3" fontId="6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wrapText="1"/>
      <protection/>
    </xf>
    <xf numFmtId="0" fontId="0" fillId="0" borderId="0" xfId="53" applyFont="1" applyAlignment="1">
      <alignment wrapText="1"/>
      <protection/>
    </xf>
    <xf numFmtId="3" fontId="6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right"/>
      <protection/>
    </xf>
    <xf numFmtId="0" fontId="0" fillId="0" borderId="19" xfId="53" applyFont="1" applyBorder="1" applyAlignment="1">
      <alignment wrapText="1"/>
      <protection/>
    </xf>
    <xf numFmtId="3" fontId="0" fillId="0" borderId="2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/>
      <protection/>
    </xf>
    <xf numFmtId="3" fontId="0" fillId="0" borderId="22" xfId="53" applyNumberFormat="1" applyFont="1" applyBorder="1" applyAlignment="1">
      <alignment/>
      <protection/>
    </xf>
    <xf numFmtId="3" fontId="0" fillId="0" borderId="23" xfId="53" applyNumberFormat="1" applyFont="1" applyBorder="1" applyAlignment="1">
      <alignment horizontal="right"/>
      <protection/>
    </xf>
    <xf numFmtId="3" fontId="0" fillId="0" borderId="23" xfId="53" applyNumberFormat="1" applyFont="1" applyBorder="1" applyAlignment="1">
      <alignment/>
      <protection/>
    </xf>
    <xf numFmtId="174" fontId="0" fillId="0" borderId="0" xfId="53" applyNumberFormat="1" applyFont="1" applyAlignment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6" fillId="0" borderId="24" xfId="53" applyNumberFormat="1" applyFont="1" applyBorder="1" applyAlignment="1">
      <alignment horizontal="right" wrapText="1"/>
      <protection/>
    </xf>
    <xf numFmtId="0" fontId="0" fillId="0" borderId="0" xfId="53" applyFont="1" applyAlignment="1">
      <alignment horizontal="right" wrapText="1"/>
      <protection/>
    </xf>
    <xf numFmtId="174" fontId="0" fillId="0" borderId="0" xfId="53" applyNumberFormat="1" applyFont="1">
      <alignment/>
      <protection/>
    </xf>
    <xf numFmtId="0" fontId="0" fillId="0" borderId="10" xfId="53" applyFont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3" fontId="0" fillId="0" borderId="19" xfId="53" applyNumberFormat="1" applyFont="1" applyBorder="1" applyAlignment="1">
      <alignment horizontal="center" wrapText="1"/>
      <protection/>
    </xf>
    <xf numFmtId="3" fontId="6" fillId="0" borderId="15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 horizontal="right" wrapText="1"/>
      <protection/>
    </xf>
    <xf numFmtId="2" fontId="0" fillId="0" borderId="13" xfId="53" applyNumberFormat="1" applyFont="1" applyBorder="1" applyAlignment="1">
      <alignment horizontal="center" wrapText="1"/>
      <protection/>
    </xf>
    <xf numFmtId="3" fontId="0" fillId="0" borderId="15" xfId="53" applyNumberFormat="1" applyFont="1" applyFill="1" applyBorder="1" applyAlignment="1">
      <alignment/>
      <protection/>
    </xf>
    <xf numFmtId="0" fontId="0" fillId="0" borderId="17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 wrapText="1"/>
      <protection/>
    </xf>
    <xf numFmtId="2" fontId="0" fillId="0" borderId="17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horizontal="right" vertical="center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164" fontId="0" fillId="0" borderId="0" xfId="53" applyNumberFormat="1" applyFont="1" applyFill="1" applyBorder="1" applyAlignment="1">
      <alignment horizontal="center" wrapText="1"/>
      <protection/>
    </xf>
    <xf numFmtId="2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right"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/>
      <protection/>
    </xf>
    <xf numFmtId="0" fontId="6" fillId="0" borderId="0" xfId="53" applyFont="1" applyAlignment="1">
      <alignment horizontal="right"/>
      <protection/>
    </xf>
    <xf numFmtId="3" fontId="5" fillId="0" borderId="20" xfId="53" applyNumberFormat="1" applyFont="1" applyBorder="1" applyAlignment="1">
      <alignment/>
      <protection/>
    </xf>
    <xf numFmtId="164" fontId="5" fillId="0" borderId="20" xfId="53" applyNumberFormat="1" applyFont="1" applyBorder="1" applyAlignment="1">
      <alignment horizontal="right" wrapText="1"/>
      <protection/>
    </xf>
    <xf numFmtId="3" fontId="5" fillId="0" borderId="0" xfId="53" applyNumberFormat="1" applyFont="1">
      <alignment/>
      <protection/>
    </xf>
    <xf numFmtId="3" fontId="9" fillId="0" borderId="20" xfId="53" applyNumberFormat="1" applyFont="1" applyBorder="1" applyAlignment="1">
      <alignment horizontal="right" wrapText="1"/>
      <protection/>
    </xf>
    <xf numFmtId="3" fontId="5" fillId="0" borderId="20" xfId="53" applyNumberFormat="1" applyFont="1" applyBorder="1" applyAlignment="1">
      <alignment horizontal="right"/>
      <protection/>
    </xf>
    <xf numFmtId="164" fontId="5" fillId="0" borderId="20" xfId="53" applyNumberFormat="1" applyFont="1" applyBorder="1" applyAlignment="1">
      <alignment horizontal="center" wrapText="1"/>
      <protection/>
    </xf>
    <xf numFmtId="3" fontId="5" fillId="0" borderId="25" xfId="53" applyNumberFormat="1" applyFont="1" applyBorder="1" applyAlignment="1">
      <alignment horizontal="right"/>
      <protection/>
    </xf>
    <xf numFmtId="3" fontId="5" fillId="0" borderId="25" xfId="53" applyNumberFormat="1" applyFont="1" applyBorder="1" applyAlignment="1">
      <alignment/>
      <protection/>
    </xf>
    <xf numFmtId="3" fontId="9" fillId="0" borderId="26" xfId="53" applyNumberFormat="1" applyFont="1" applyBorder="1" applyAlignment="1">
      <alignment horizontal="right" wrapText="1"/>
      <protection/>
    </xf>
    <xf numFmtId="0" fontId="5" fillId="0" borderId="20" xfId="53" applyNumberFormat="1" applyFont="1" applyBorder="1" applyAlignment="1">
      <alignment horizontal="left" vertical="center" wrapText="1"/>
      <protection/>
    </xf>
    <xf numFmtId="3" fontId="9" fillId="0" borderId="25" xfId="53" applyNumberFormat="1" applyFont="1" applyBorder="1" applyAlignment="1">
      <alignment horizontal="right" wrapText="1"/>
      <protection/>
    </xf>
    <xf numFmtId="3" fontId="6" fillId="0" borderId="10" xfId="53" applyNumberFormat="1" applyFont="1" applyBorder="1" applyAlignment="1">
      <alignment horizontal="center" wrapText="1"/>
      <protection/>
    </xf>
    <xf numFmtId="0" fontId="6" fillId="0" borderId="11" xfId="53" applyNumberFormat="1" applyFont="1" applyBorder="1" applyAlignment="1">
      <alignment horizontal="center" wrapText="1"/>
      <protection/>
    </xf>
    <xf numFmtId="3" fontId="6" fillId="0" borderId="11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53" applyNumberFormat="1" applyFont="1" applyProtection="1">
      <alignment/>
      <protection/>
    </xf>
    <xf numFmtId="174" fontId="5" fillId="0" borderId="20" xfId="53" applyNumberFormat="1" applyFont="1" applyBorder="1" applyAlignment="1">
      <alignment horizontal="right" wrapText="1"/>
      <protection/>
    </xf>
    <xf numFmtId="174" fontId="0" fillId="0" borderId="14" xfId="53" applyNumberFormat="1" applyFont="1" applyBorder="1" applyAlignment="1">
      <alignment horizontal="right" wrapText="1"/>
      <protection/>
    </xf>
    <xf numFmtId="174" fontId="0" fillId="0" borderId="13" xfId="53" applyNumberFormat="1" applyFont="1" applyBorder="1" applyAlignment="1">
      <alignment horizontal="right" wrapText="1"/>
      <protection/>
    </xf>
    <xf numFmtId="174" fontId="0" fillId="0" borderId="17" xfId="53" applyNumberFormat="1" applyFont="1" applyBorder="1" applyAlignment="1">
      <alignment horizontal="right" wrapText="1"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horizontal="right"/>
      <protection/>
    </xf>
    <xf numFmtId="14" fontId="11" fillId="0" borderId="18" xfId="53" applyNumberFormat="1" applyFont="1" applyBorder="1" applyAlignment="1">
      <alignment horizontal="center"/>
      <protection/>
    </xf>
    <xf numFmtId="0" fontId="12" fillId="0" borderId="0" xfId="53" applyFont="1" applyAlignment="1">
      <alignment/>
      <protection/>
    </xf>
    <xf numFmtId="0" fontId="0" fillId="0" borderId="12" xfId="53" applyFont="1" applyBorder="1" applyAlignment="1">
      <alignment horizontal="center" wrapText="1"/>
      <protection/>
    </xf>
    <xf numFmtId="3" fontId="13" fillId="0" borderId="0" xfId="53" applyNumberFormat="1" applyFont="1">
      <alignment/>
      <protection/>
    </xf>
    <xf numFmtId="0" fontId="13" fillId="0" borderId="0" xfId="53" applyFont="1">
      <alignment/>
      <protection/>
    </xf>
    <xf numFmtId="164" fontId="0" fillId="0" borderId="14" xfId="53" applyNumberFormat="1" applyFont="1" applyBorder="1" applyAlignment="1">
      <alignment horizontal="center"/>
      <protection/>
    </xf>
    <xf numFmtId="0" fontId="5" fillId="0" borderId="20" xfId="53" applyFont="1" applyBorder="1" applyAlignment="1">
      <alignment wrapText="1"/>
      <protection/>
    </xf>
    <xf numFmtId="3" fontId="5" fillId="0" borderId="25" xfId="53" applyNumberFormat="1" applyFont="1" applyBorder="1" applyAlignment="1">
      <alignment horizontal="right" wrapText="1"/>
      <protection/>
    </xf>
    <xf numFmtId="164" fontId="5" fillId="0" borderId="20" xfId="53" applyNumberFormat="1" applyFont="1" applyBorder="1" applyAlignment="1">
      <alignment horizontal="center"/>
      <protection/>
    </xf>
    <xf numFmtId="0" fontId="13" fillId="0" borderId="17" xfId="53" applyFont="1" applyBorder="1" applyAlignment="1">
      <alignment wrapText="1"/>
      <protection/>
    </xf>
    <xf numFmtId="3" fontId="13" fillId="0" borderId="23" xfId="53" applyNumberFormat="1" applyFont="1" applyBorder="1" applyAlignment="1">
      <alignment horizontal="right" wrapText="1"/>
      <protection/>
    </xf>
    <xf numFmtId="3" fontId="13" fillId="0" borderId="17" xfId="53" applyNumberFormat="1" applyFont="1" applyBorder="1" applyAlignment="1">
      <alignment/>
      <protection/>
    </xf>
    <xf numFmtId="174" fontId="13" fillId="0" borderId="17" xfId="53" applyNumberFormat="1" applyFont="1" applyBorder="1" applyAlignment="1">
      <alignment horizontal="right" wrapText="1"/>
      <protection/>
    </xf>
    <xf numFmtId="164" fontId="13" fillId="0" borderId="17" xfId="53" applyNumberFormat="1" applyFont="1" applyBorder="1" applyAlignment="1">
      <alignment horizontal="center" wrapText="1"/>
      <protection/>
    </xf>
    <xf numFmtId="164" fontId="13" fillId="0" borderId="17" xfId="53" applyNumberFormat="1" applyFont="1" applyBorder="1" applyAlignment="1">
      <alignment horizontal="center"/>
      <protection/>
    </xf>
    <xf numFmtId="0" fontId="15" fillId="0" borderId="17" xfId="53" applyFont="1" applyBorder="1" applyAlignment="1">
      <alignment vertical="center" wrapText="1"/>
      <protection/>
    </xf>
    <xf numFmtId="3" fontId="16" fillId="0" borderId="17" xfId="53" applyNumberFormat="1" applyFont="1" applyBorder="1" applyAlignment="1">
      <alignment horizontal="right" wrapText="1"/>
      <protection/>
    </xf>
    <xf numFmtId="3" fontId="15" fillId="0" borderId="17" xfId="53" applyNumberFormat="1" applyFont="1" applyBorder="1" applyAlignment="1">
      <alignment/>
      <protection/>
    </xf>
    <xf numFmtId="174" fontId="15" fillId="0" borderId="17" xfId="53" applyNumberFormat="1" applyFont="1" applyBorder="1" applyAlignment="1">
      <alignment horizontal="right" wrapText="1"/>
      <protection/>
    </xf>
    <xf numFmtId="164" fontId="15" fillId="0" borderId="17" xfId="53" applyNumberFormat="1" applyFont="1" applyBorder="1" applyAlignment="1">
      <alignment horizontal="center" wrapText="1"/>
      <protection/>
    </xf>
    <xf numFmtId="3" fontId="0" fillId="0" borderId="14" xfId="53" applyNumberFormat="1" applyFont="1" applyBorder="1" applyAlignment="1">
      <alignment horizontal="right"/>
      <protection/>
    </xf>
    <xf numFmtId="0" fontId="13" fillId="0" borderId="17" xfId="53" applyFont="1" applyBorder="1" applyAlignment="1">
      <alignment vertical="center" wrapText="1"/>
      <protection/>
    </xf>
    <xf numFmtId="3" fontId="14" fillId="0" borderId="17" xfId="53" applyNumberFormat="1" applyFont="1" applyBorder="1" applyAlignment="1">
      <alignment horizontal="right" wrapText="1"/>
      <protection/>
    </xf>
    <xf numFmtId="3" fontId="13" fillId="0" borderId="17" xfId="53" applyNumberFormat="1" applyFont="1" applyBorder="1" applyAlignment="1">
      <alignment horizontal="right"/>
      <protection/>
    </xf>
    <xf numFmtId="174" fontId="8" fillId="0" borderId="0" xfId="53" applyNumberFormat="1" applyFont="1" applyAlignment="1">
      <alignment/>
      <protection/>
    </xf>
    <xf numFmtId="174" fontId="0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17" fillId="0" borderId="0" xfId="53" applyNumberFormat="1" applyFont="1" applyBorder="1" applyAlignment="1">
      <alignment horizontal="right" wrapText="1"/>
      <protection/>
    </xf>
    <xf numFmtId="174" fontId="6" fillId="0" borderId="18" xfId="53" applyNumberFormat="1" applyFont="1" applyBorder="1" applyAlignment="1">
      <alignment horizontal="right"/>
      <protection/>
    </xf>
    <xf numFmtId="174" fontId="5" fillId="0" borderId="18" xfId="53" applyNumberFormat="1" applyFont="1" applyBorder="1">
      <alignment/>
      <protection/>
    </xf>
    <xf numFmtId="0" fontId="2" fillId="0" borderId="0" xfId="53" applyFont="1">
      <alignment/>
      <protection/>
    </xf>
    <xf numFmtId="3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>
      <alignment/>
      <protection/>
    </xf>
    <xf numFmtId="3" fontId="6" fillId="0" borderId="20" xfId="53" applyNumberFormat="1" applyFont="1" applyBorder="1" applyAlignment="1">
      <alignment horizontal="right" wrapText="1"/>
      <protection/>
    </xf>
    <xf numFmtId="3" fontId="0" fillId="0" borderId="20" xfId="53" applyNumberFormat="1" applyFont="1" applyBorder="1" applyAlignment="1">
      <alignment horizontal="right"/>
      <protection/>
    </xf>
    <xf numFmtId="3" fontId="6" fillId="0" borderId="11" xfId="53" applyNumberFormat="1" applyFont="1" applyBorder="1" applyAlignment="1">
      <alignment horizontal="right" wrapText="1"/>
      <protection/>
    </xf>
    <xf numFmtId="3" fontId="0" fillId="0" borderId="11" xfId="53" applyNumberFormat="1" applyFont="1" applyBorder="1" applyAlignment="1">
      <alignment horizontal="right"/>
      <protection/>
    </xf>
    <xf numFmtId="174" fontId="0" fillId="0" borderId="13" xfId="53" applyNumberFormat="1" applyFont="1" applyFill="1" applyBorder="1" applyAlignment="1">
      <alignment horizontal="right" wrapText="1"/>
      <protection/>
    </xf>
    <xf numFmtId="0" fontId="0" fillId="0" borderId="11" xfId="53" applyFont="1" applyBorder="1" applyAlignment="1">
      <alignment vertical="center" wrapText="1"/>
      <protection/>
    </xf>
    <xf numFmtId="3" fontId="0" fillId="0" borderId="11" xfId="53" applyNumberFormat="1" applyFont="1" applyBorder="1" applyAlignment="1">
      <alignment/>
      <protection/>
    </xf>
    <xf numFmtId="174" fontId="0" fillId="0" borderId="11" xfId="53" applyNumberFormat="1" applyFont="1" applyBorder="1" applyAlignment="1">
      <alignment horizontal="right" wrapText="1"/>
      <protection/>
    </xf>
    <xf numFmtId="164" fontId="0" fillId="0" borderId="1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 horizontal="right" wrapText="1"/>
      <protection/>
    </xf>
    <xf numFmtId="3" fontId="0" fillId="0" borderId="23" xfId="53" applyNumberFormat="1" applyFont="1" applyBorder="1" applyAlignment="1">
      <alignment horizontal="right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right" wrapText="1"/>
    </xf>
    <xf numFmtId="0" fontId="7" fillId="0" borderId="0" xfId="53" applyFont="1" applyAlignment="1">
      <alignment horizontal="center" wrapText="1" shrinkToFit="1"/>
      <protection/>
    </xf>
    <xf numFmtId="3" fontId="0" fillId="0" borderId="28" xfId="53" applyNumberFormat="1" applyFont="1" applyBorder="1" applyAlignment="1">
      <alignment horizontal="center" wrapText="1"/>
      <protection/>
    </xf>
    <xf numFmtId="3" fontId="0" fillId="0" borderId="29" xfId="53" applyNumberFormat="1" applyFont="1" applyBorder="1" applyAlignment="1">
      <alignment horizontal="center" wrapText="1"/>
      <protection/>
    </xf>
    <xf numFmtId="0" fontId="0" fillId="0" borderId="0" xfId="53" applyFont="1" applyAlignment="1">
      <alignment horizontal="right"/>
      <protection/>
    </xf>
    <xf numFmtId="0" fontId="11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164" fontId="0" fillId="0" borderId="30" xfId="53" applyNumberFormat="1" applyFont="1" applyBorder="1" applyAlignment="1">
      <alignment horizontal="center"/>
      <protection/>
    </xf>
    <xf numFmtId="164" fontId="0" fillId="0" borderId="29" xfId="53" applyNumberFormat="1" applyFont="1" applyBorder="1" applyAlignment="1">
      <alignment horizontal="center"/>
      <protection/>
    </xf>
    <xf numFmtId="3" fontId="0" fillId="0" borderId="18" xfId="53" applyNumberFormat="1" applyFont="1" applyBorder="1" applyAlignment="1">
      <alignment horizontal="center" wrapText="1"/>
      <protection/>
    </xf>
    <xf numFmtId="3" fontId="0" fillId="0" borderId="31" xfId="53" applyNumberFormat="1" applyFont="1" applyBorder="1" applyAlignment="1">
      <alignment horizontal="center" wrapText="1"/>
      <protection/>
    </xf>
    <xf numFmtId="164" fontId="8" fillId="0" borderId="28" xfId="53" applyNumberFormat="1" applyFont="1" applyBorder="1" applyAlignment="1">
      <alignment horizontal="center" wrapText="1"/>
      <protection/>
    </xf>
    <xf numFmtId="164" fontId="8" fillId="0" borderId="29" xfId="53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 с ТГ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5дней" xfId="61"/>
    <cellStyle name="Тысячи_5дней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view="pageBreakPreview" zoomScaleSheetLayoutView="100" zoomScalePageLayoutView="0" workbookViewId="0" topLeftCell="A106">
      <selection activeCell="A13" sqref="A13"/>
    </sheetView>
  </sheetViews>
  <sheetFormatPr defaultColWidth="10.66015625" defaultRowHeight="12.75"/>
  <cols>
    <col min="1" max="1" width="86.33203125" style="1" customWidth="1"/>
    <col min="2" max="2" width="12.83203125" style="81" customWidth="1"/>
    <col min="3" max="3" width="13.33203125" style="48" customWidth="1"/>
    <col min="4" max="4" width="13" style="3" customWidth="1"/>
    <col min="5" max="5" width="8.83203125" style="78" customWidth="1"/>
    <col min="6" max="6" width="10.16015625" style="78" customWidth="1"/>
    <col min="7" max="7" width="11.33203125" style="78" bestFit="1" customWidth="1"/>
    <col min="8" max="8" width="12.66015625" style="1" bestFit="1" customWidth="1"/>
    <col min="9" max="9" width="12" style="1" customWidth="1"/>
    <col min="10" max="16384" width="10.66015625" style="1" customWidth="1"/>
  </cols>
  <sheetData>
    <row r="1" spans="1:7" ht="12.75" customHeight="1">
      <c r="A1" s="156" t="s">
        <v>0</v>
      </c>
      <c r="B1" s="156"/>
      <c r="C1" s="156"/>
      <c r="D1" s="156"/>
      <c r="E1" s="156"/>
      <c r="F1" s="156"/>
      <c r="G1" s="156"/>
    </row>
    <row r="2" spans="1:7" ht="15.75">
      <c r="A2" s="157" t="s">
        <v>1</v>
      </c>
      <c r="B2" s="157"/>
      <c r="C2" s="157"/>
      <c r="D2" s="157"/>
      <c r="E2" s="157"/>
      <c r="F2" s="157"/>
      <c r="G2" s="157"/>
    </row>
    <row r="3" spans="1:7" ht="16.5" thickBot="1">
      <c r="A3" s="103"/>
      <c r="B3" s="104" t="s">
        <v>45</v>
      </c>
      <c r="C3" s="105" t="str">
        <f>RIGHT('Исходные данные'!A2,10)</f>
        <v>01.03.2015</v>
      </c>
      <c r="D3" s="103" t="s">
        <v>46</v>
      </c>
      <c r="E3" s="106"/>
      <c r="F3" s="103"/>
      <c r="G3" s="103"/>
    </row>
    <row r="4" spans="1:7" ht="12.75">
      <c r="A4" s="98" t="str">
        <f>CONCATENATE('Исходные данные'!A4,"  ",'Исходные данные'!A5)</f>
        <v>0000  В ФНС за Забайкальский край</v>
      </c>
      <c r="B4" s="5"/>
      <c r="C4" s="5"/>
      <c r="D4" s="130"/>
      <c r="E4" s="136"/>
      <c r="F4" s="132"/>
      <c r="G4" s="3"/>
    </row>
    <row r="5" spans="1:10" ht="15.75" thickBot="1">
      <c r="A5" s="158" t="s">
        <v>124</v>
      </c>
      <c r="B5" s="158"/>
      <c r="C5" s="158"/>
      <c r="D5" s="158"/>
      <c r="E5" s="158"/>
      <c r="F5" s="158"/>
      <c r="G5" s="129" t="s">
        <v>115</v>
      </c>
      <c r="I5" s="4"/>
      <c r="J5" s="4"/>
    </row>
    <row r="6" spans="1:7" ht="26.25" thickBot="1">
      <c r="A6" s="6"/>
      <c r="B6" s="93" t="str">
        <f>CONCATENATE("январь",CHOOSE(MONTH(C3),"-декабрь","","-февраль","-март","-апрель","-май","-июнь","-июль","-август","-сентябрь","-октябрь","-ноябрь"))</f>
        <v>январь-февраль</v>
      </c>
      <c r="C6" s="93" t="str">
        <f>B6</f>
        <v>январь-февраль</v>
      </c>
      <c r="D6" s="154" t="s">
        <v>2</v>
      </c>
      <c r="E6" s="155"/>
      <c r="F6" s="163" t="s">
        <v>3</v>
      </c>
      <c r="G6" s="164"/>
    </row>
    <row r="7" spans="1:7" ht="13.5" thickBot="1">
      <c r="A7" s="7"/>
      <c r="B7" s="94" t="str">
        <f>CONCATENATE(IF(MONTH(C3)=1,TEXT(YEAR(C3)-2,0),TEXT(YEAR(C3)-1,0)),"г.")</f>
        <v>2014г.</v>
      </c>
      <c r="C7" s="95" t="str">
        <f>CONCATENATE(IF(MONTH(C3)=1,TEXT(YEAR(C3-1),0),TEXT(YEAR(C3),0)),"г.")</f>
        <v>2015г.</v>
      </c>
      <c r="D7" s="8" t="s">
        <v>4</v>
      </c>
      <c r="E7" s="96" t="s">
        <v>5</v>
      </c>
      <c r="F7" s="9" t="str">
        <f>B7</f>
        <v>2014г.</v>
      </c>
      <c r="G7" s="9" t="str">
        <f>C7</f>
        <v>2015г.</v>
      </c>
    </row>
    <row r="8" spans="1:8" s="2" customFormat="1" ht="18.75" customHeight="1">
      <c r="A8" s="111" t="s">
        <v>174</v>
      </c>
      <c r="B8" s="112">
        <f>'Исходные данные'!C10</f>
        <v>3162074</v>
      </c>
      <c r="C8" s="112">
        <f>'Исходные данные'!D10</f>
        <v>3352159</v>
      </c>
      <c r="D8" s="82">
        <f aca="true" t="shared" si="0" ref="D8:D34">C8-B8</f>
        <v>190085</v>
      </c>
      <c r="E8" s="99">
        <f>IF(B8&lt;&gt;0,IF(AND(B8&gt;0,C8&gt;0),C8/B8*100,IF(AND(B8&lt;0,C8&lt;0),B8/C8*100,"")),"")</f>
        <v>106.01140264269591</v>
      </c>
      <c r="F8" s="113"/>
      <c r="G8" s="113"/>
      <c r="H8" s="84"/>
    </row>
    <row r="9" spans="1:8" s="109" customFormat="1" ht="14.25" thickBot="1">
      <c r="A9" s="114" t="s">
        <v>175</v>
      </c>
      <c r="B9" s="115">
        <f>B8-B152</f>
        <v>3160830</v>
      </c>
      <c r="C9" s="115">
        <f>C8-C152</f>
        <v>3351384</v>
      </c>
      <c r="D9" s="116">
        <f>C9-B9</f>
        <v>190554</v>
      </c>
      <c r="E9" s="117">
        <f aca="true" t="shared" si="1" ref="E9:E40">IF(B9&lt;&gt;0,IF(AND(B9&gt;0,C9&gt;0),C9/B9*100,IF(AND(B9&lt;0,C9&lt;0),B9/C9*100,"")),"")</f>
        <v>106.0286064103416</v>
      </c>
      <c r="F9" s="119"/>
      <c r="G9" s="119"/>
      <c r="H9" s="108"/>
    </row>
    <row r="10" spans="1:8" ht="12.75">
      <c r="A10" s="15" t="s">
        <v>123</v>
      </c>
      <c r="B10" s="12">
        <f>'Исходные данные'!C11</f>
        <v>3160830</v>
      </c>
      <c r="C10" s="12">
        <f>'Исходные данные'!D11</f>
        <v>3351384</v>
      </c>
      <c r="D10" s="13">
        <f t="shared" si="0"/>
        <v>190554</v>
      </c>
      <c r="E10" s="100">
        <f t="shared" si="1"/>
        <v>106.0286064103416</v>
      </c>
      <c r="F10" s="110">
        <v>100</v>
      </c>
      <c r="G10" s="110">
        <v>100</v>
      </c>
      <c r="H10" s="4"/>
    </row>
    <row r="11" spans="1:8" s="109" customFormat="1" ht="15.75" customHeight="1" thickBot="1">
      <c r="A11" s="120" t="s">
        <v>176</v>
      </c>
      <c r="B11" s="121">
        <f>B10-B13</f>
        <v>3160659</v>
      </c>
      <c r="C11" s="121">
        <f>C10-C13</f>
        <v>3351168</v>
      </c>
      <c r="D11" s="122">
        <f>C11-B11</f>
        <v>190509</v>
      </c>
      <c r="E11" s="123">
        <f t="shared" si="1"/>
        <v>106.02750882015428</v>
      </c>
      <c r="F11" s="124">
        <f>B11/$B$10*100</f>
        <v>99.99459002856844</v>
      </c>
      <c r="G11" s="124">
        <f>C11/$C$10*100</f>
        <v>99.99355490149742</v>
      </c>
      <c r="H11" s="108"/>
    </row>
    <row r="12" spans="1:8" ht="12.75">
      <c r="A12" s="15" t="s">
        <v>8</v>
      </c>
      <c r="B12" s="12">
        <f>'Исходные данные'!C12</f>
        <v>339954</v>
      </c>
      <c r="C12" s="12">
        <f>'Исходные данные'!D12</f>
        <v>212737</v>
      </c>
      <c r="D12" s="13">
        <f t="shared" si="0"/>
        <v>-127217</v>
      </c>
      <c r="E12" s="100">
        <f t="shared" si="1"/>
        <v>62.578172340963775</v>
      </c>
      <c r="F12" s="14">
        <f aca="true" t="shared" si="2" ref="F12:F40">B12/B$10*100</f>
        <v>10.75521302948909</v>
      </c>
      <c r="G12" s="14">
        <f aca="true" t="shared" si="3" ref="G12:G40">C12/C$10*100</f>
        <v>6.347735741413099</v>
      </c>
      <c r="H12" s="4"/>
    </row>
    <row r="13" spans="1:8" ht="13.5" customHeight="1">
      <c r="A13" s="15" t="s">
        <v>9</v>
      </c>
      <c r="B13" s="16">
        <f>'Исходные данные'!C13</f>
        <v>171</v>
      </c>
      <c r="C13" s="16">
        <f>'Исходные данные'!D13</f>
        <v>216</v>
      </c>
      <c r="D13" s="17">
        <f t="shared" si="0"/>
        <v>45</v>
      </c>
      <c r="E13" s="101">
        <f t="shared" si="1"/>
        <v>126.3157894736842</v>
      </c>
      <c r="F13" s="14">
        <f t="shared" si="2"/>
        <v>0.005409971431554371</v>
      </c>
      <c r="G13" s="14">
        <f t="shared" si="3"/>
        <v>0.006445098502588781</v>
      </c>
      <c r="H13" s="4"/>
    </row>
    <row r="14" spans="1:8" ht="12.75" customHeight="1">
      <c r="A14" s="20" t="s">
        <v>10</v>
      </c>
      <c r="B14" s="16">
        <f>'Исходные данные'!C14</f>
        <v>2041112</v>
      </c>
      <c r="C14" s="16">
        <f>'Исходные данные'!D14</f>
        <v>2006999</v>
      </c>
      <c r="D14" s="17">
        <f t="shared" si="0"/>
        <v>-34113</v>
      </c>
      <c r="E14" s="101">
        <f t="shared" si="1"/>
        <v>98.32870513719972</v>
      </c>
      <c r="F14" s="14">
        <f t="shared" si="2"/>
        <v>64.57519069358365</v>
      </c>
      <c r="G14" s="14">
        <f t="shared" si="3"/>
        <v>59.88567708146844</v>
      </c>
      <c r="H14" s="4"/>
    </row>
    <row r="15" spans="1:10" ht="16.5" customHeight="1">
      <c r="A15" s="20" t="s">
        <v>11</v>
      </c>
      <c r="B15" s="16">
        <f>'Исходные данные'!C15</f>
        <v>22240</v>
      </c>
      <c r="C15" s="16">
        <f>'Исходные данные'!D15</f>
        <v>430747</v>
      </c>
      <c r="D15" s="17">
        <f t="shared" si="0"/>
        <v>408507</v>
      </c>
      <c r="E15" s="101">
        <f t="shared" si="1"/>
        <v>1936.8120503597122</v>
      </c>
      <c r="F15" s="14">
        <f t="shared" si="2"/>
        <v>0.7036126587004046</v>
      </c>
      <c r="G15" s="14">
        <f t="shared" si="3"/>
        <v>12.85280946617875</v>
      </c>
      <c r="H15" s="4"/>
      <c r="J15" s="4"/>
    </row>
    <row r="16" spans="1:8" ht="12.75">
      <c r="A16" s="20" t="s">
        <v>12</v>
      </c>
      <c r="B16" s="16">
        <f>'Исходные данные'!C16</f>
        <v>3003</v>
      </c>
      <c r="C16" s="16">
        <f>'Исходные данные'!D16</f>
        <v>1512</v>
      </c>
      <c r="D16" s="17">
        <f t="shared" si="0"/>
        <v>-1491</v>
      </c>
      <c r="E16" s="101">
        <f t="shared" si="1"/>
        <v>50.349650349650354</v>
      </c>
      <c r="F16" s="14">
        <f t="shared" si="2"/>
        <v>0.09500669128045482</v>
      </c>
      <c r="G16" s="14">
        <f t="shared" si="3"/>
        <v>0.04511568951812147</v>
      </c>
      <c r="H16" s="4"/>
    </row>
    <row r="17" spans="1:7" ht="12.75">
      <c r="A17" s="20" t="s">
        <v>13</v>
      </c>
      <c r="B17" s="16">
        <f>'Исходные данные'!C17</f>
        <v>0</v>
      </c>
      <c r="C17" s="16">
        <f>'Исходные данные'!D17</f>
        <v>4122</v>
      </c>
      <c r="D17" s="17">
        <f t="shared" si="0"/>
        <v>4122</v>
      </c>
      <c r="E17" s="101">
        <f t="shared" si="1"/>
      </c>
      <c r="F17" s="14">
        <f t="shared" si="2"/>
        <v>0</v>
      </c>
      <c r="G17" s="14">
        <f t="shared" si="3"/>
        <v>0.12299396309106923</v>
      </c>
    </row>
    <row r="18" spans="1:10" ht="12.75">
      <c r="A18" s="21" t="s">
        <v>14</v>
      </c>
      <c r="B18" s="16">
        <f>'Исходные данные'!C18</f>
        <v>0</v>
      </c>
      <c r="C18" s="16">
        <f>'Исходные данные'!D18</f>
        <v>0</v>
      </c>
      <c r="D18" s="17">
        <f t="shared" si="0"/>
        <v>0</v>
      </c>
      <c r="E18" s="101">
        <f t="shared" si="1"/>
      </c>
      <c r="F18" s="14">
        <f t="shared" si="2"/>
        <v>0</v>
      </c>
      <c r="G18" s="14">
        <f t="shared" si="3"/>
        <v>0</v>
      </c>
      <c r="H18" s="4"/>
      <c r="I18" s="4"/>
      <c r="J18" s="137"/>
    </row>
    <row r="19" spans="1:8" ht="12.75">
      <c r="A19" s="20" t="s">
        <v>15</v>
      </c>
      <c r="B19" s="16">
        <f>'Исходные данные'!C19</f>
        <v>0</v>
      </c>
      <c r="C19" s="16">
        <f>'Исходные данные'!D19</f>
        <v>4122</v>
      </c>
      <c r="D19" s="17">
        <f t="shared" si="0"/>
        <v>4122</v>
      </c>
      <c r="E19" s="101">
        <f t="shared" si="1"/>
      </c>
      <c r="F19" s="14">
        <f t="shared" si="2"/>
        <v>0</v>
      </c>
      <c r="G19" s="14">
        <f t="shared" si="3"/>
        <v>0.12299396309106923</v>
      </c>
      <c r="H19" s="4"/>
    </row>
    <row r="20" spans="1:8" ht="12.75">
      <c r="A20" s="11" t="s">
        <v>16</v>
      </c>
      <c r="B20" s="16">
        <f>'Исходные данные'!C20</f>
        <v>226493</v>
      </c>
      <c r="C20" s="16">
        <f>'Исходные данные'!D20</f>
        <v>214688</v>
      </c>
      <c r="D20" s="17">
        <f t="shared" si="0"/>
        <v>-11805</v>
      </c>
      <c r="E20" s="101">
        <f t="shared" si="1"/>
        <v>94.78791839041382</v>
      </c>
      <c r="F20" s="14">
        <f t="shared" si="2"/>
        <v>7.165617891503182</v>
      </c>
      <c r="G20" s="14">
        <f t="shared" si="3"/>
        <v>6.4059504968693535</v>
      </c>
      <c r="H20" s="4"/>
    </row>
    <row r="21" spans="1:8" ht="12.75">
      <c r="A21" s="11" t="s">
        <v>148</v>
      </c>
      <c r="B21" s="16">
        <f>'Исходные данные'!C21</f>
        <v>222522</v>
      </c>
      <c r="C21" s="22">
        <f>'Исходные данные'!D21</f>
        <v>210869</v>
      </c>
      <c r="D21" s="17">
        <f t="shared" si="0"/>
        <v>-11653</v>
      </c>
      <c r="E21" s="101">
        <f t="shared" si="1"/>
        <v>94.76321442374237</v>
      </c>
      <c r="F21" s="14">
        <f t="shared" si="2"/>
        <v>7.0399863327037515</v>
      </c>
      <c r="G21" s="14">
        <f t="shared" si="3"/>
        <v>6.291997574733305</v>
      </c>
      <c r="H21" s="4"/>
    </row>
    <row r="22" spans="1:8" ht="15.75" customHeight="1">
      <c r="A22" s="11" t="s">
        <v>149</v>
      </c>
      <c r="B22" s="16">
        <f>'Исходные данные'!C22</f>
        <v>2812</v>
      </c>
      <c r="C22" s="22">
        <f>'Исходные данные'!D22</f>
        <v>5149</v>
      </c>
      <c r="D22" s="17">
        <f>C22-B22</f>
        <v>2337</v>
      </c>
      <c r="E22" s="101">
        <f t="shared" si="1"/>
        <v>183.10810810810813</v>
      </c>
      <c r="F22" s="14">
        <f t="shared" si="2"/>
        <v>0.08896397465222743</v>
      </c>
      <c r="G22" s="14">
        <f t="shared" si="3"/>
        <v>0.15363801939735944</v>
      </c>
      <c r="H22" s="4"/>
    </row>
    <row r="23" spans="1:8" ht="12.75">
      <c r="A23" s="11" t="s">
        <v>150</v>
      </c>
      <c r="B23" s="16">
        <f>'Исходные данные'!C23</f>
        <v>151323</v>
      </c>
      <c r="C23" s="22">
        <f>'Исходные данные'!D23</f>
        <v>121287</v>
      </c>
      <c r="D23" s="17">
        <f>C23-B23</f>
        <v>-30036</v>
      </c>
      <c r="E23" s="101">
        <f t="shared" si="1"/>
        <v>80.15106758390992</v>
      </c>
      <c r="F23" s="14">
        <f t="shared" si="2"/>
        <v>4.787445069807614</v>
      </c>
      <c r="G23" s="14">
        <f t="shared" si="3"/>
        <v>3.619012324460581</v>
      </c>
      <c r="H23" s="4"/>
    </row>
    <row r="24" spans="1:8" ht="12.75">
      <c r="A24" s="11" t="s">
        <v>151</v>
      </c>
      <c r="B24" s="16">
        <f>'Исходные данные'!C24</f>
        <v>68387</v>
      </c>
      <c r="C24" s="22">
        <f>'Исходные данные'!D24</f>
        <v>84433</v>
      </c>
      <c r="D24" s="17">
        <f>C24-B24</f>
        <v>16046</v>
      </c>
      <c r="E24" s="101">
        <f t="shared" si="1"/>
        <v>123.46352376913741</v>
      </c>
      <c r="F24" s="14">
        <f t="shared" si="2"/>
        <v>2.1635772882439106</v>
      </c>
      <c r="G24" s="14">
        <f t="shared" si="3"/>
        <v>2.519347230875364</v>
      </c>
      <c r="H24" s="4"/>
    </row>
    <row r="25" spans="1:8" ht="12.75">
      <c r="A25" s="11" t="s">
        <v>43</v>
      </c>
      <c r="B25" s="16">
        <f>'Исходные данные'!C25</f>
        <v>3900</v>
      </c>
      <c r="C25" s="22">
        <f>'Исходные данные'!D25</f>
        <v>3724</v>
      </c>
      <c r="D25" s="17">
        <f>C25-B25</f>
        <v>-176</v>
      </c>
      <c r="E25" s="101">
        <f t="shared" si="1"/>
        <v>95.48717948717949</v>
      </c>
      <c r="F25" s="14">
        <f t="shared" si="2"/>
        <v>0.12338531335124002</v>
      </c>
      <c r="G25" s="14">
        <f t="shared" si="3"/>
        <v>0.11111827233166954</v>
      </c>
      <c r="H25" s="4"/>
    </row>
    <row r="26" spans="1:8" ht="25.5">
      <c r="A26" s="11" t="s">
        <v>177</v>
      </c>
      <c r="B26" s="16">
        <f>'Исходные данные'!C26</f>
        <v>71</v>
      </c>
      <c r="C26" s="22">
        <f>'Исходные данные'!D26</f>
        <v>95</v>
      </c>
      <c r="D26" s="17">
        <f>C26-B26</f>
        <v>24</v>
      </c>
      <c r="E26" s="101">
        <f t="shared" si="1"/>
        <v>133.80281690140845</v>
      </c>
      <c r="F26" s="14">
        <f t="shared" si="2"/>
        <v>0.0022462454481892414</v>
      </c>
      <c r="G26" s="14">
        <f t="shared" si="3"/>
        <v>0.002834649804379325</v>
      </c>
      <c r="H26" s="4"/>
    </row>
    <row r="27" spans="1:8" ht="12.75">
      <c r="A27" s="11" t="s">
        <v>18</v>
      </c>
      <c r="B27" s="16">
        <f>'Исходные данные'!C27</f>
        <v>5419</v>
      </c>
      <c r="C27" s="22">
        <f>'Исходные данные'!D27</f>
        <v>6474</v>
      </c>
      <c r="D27" s="17">
        <f t="shared" si="0"/>
        <v>1055</v>
      </c>
      <c r="E27" s="101">
        <f t="shared" si="1"/>
        <v>119.4685366303746</v>
      </c>
      <c r="F27" s="14">
        <f t="shared" si="2"/>
        <v>0.1714423110385563</v>
      </c>
      <c r="G27" s="14">
        <f t="shared" si="3"/>
        <v>0.19317392456370264</v>
      </c>
      <c r="H27" s="4"/>
    </row>
    <row r="28" spans="1:8" ht="12.75">
      <c r="A28" s="11" t="s">
        <v>19</v>
      </c>
      <c r="B28" s="16">
        <f>'Исходные данные'!C28</f>
        <v>82296</v>
      </c>
      <c r="C28" s="22">
        <f>'Исходные данные'!D28</f>
        <v>48548</v>
      </c>
      <c r="D28" s="17">
        <f t="shared" si="0"/>
        <v>-33748</v>
      </c>
      <c r="E28" s="101">
        <f t="shared" si="1"/>
        <v>58.99193156411005</v>
      </c>
      <c r="F28" s="14">
        <f t="shared" si="2"/>
        <v>2.6036199352701663</v>
      </c>
      <c r="G28" s="14">
        <f t="shared" si="3"/>
        <v>1.4485955652948155</v>
      </c>
      <c r="H28" s="4"/>
    </row>
    <row r="29" spans="1:8" ht="14.25" customHeight="1">
      <c r="A29" s="23" t="s">
        <v>20</v>
      </c>
      <c r="B29" s="16">
        <f>'Исходные данные'!C29</f>
        <v>63985</v>
      </c>
      <c r="C29" s="22">
        <f>'Исходные данные'!D29</f>
        <v>69071</v>
      </c>
      <c r="D29" s="17">
        <f t="shared" si="0"/>
        <v>5086</v>
      </c>
      <c r="E29" s="101">
        <f t="shared" si="1"/>
        <v>107.94873798546534</v>
      </c>
      <c r="F29" s="14">
        <f t="shared" si="2"/>
        <v>2.0243100704561776</v>
      </c>
      <c r="G29" s="14">
        <f t="shared" si="3"/>
        <v>2.06096943829773</v>
      </c>
      <c r="H29" s="4"/>
    </row>
    <row r="30" spans="1:8" ht="14.25" customHeight="1">
      <c r="A30" s="23" t="s">
        <v>21</v>
      </c>
      <c r="B30" s="16">
        <f>'Исходные данные'!C30</f>
        <v>117478</v>
      </c>
      <c r="C30" s="22">
        <f>'Исходные данные'!D30</f>
        <v>99894</v>
      </c>
      <c r="D30" s="17">
        <f t="shared" si="0"/>
        <v>-17584</v>
      </c>
      <c r="E30" s="101">
        <f t="shared" si="1"/>
        <v>85.03209111493216</v>
      </c>
      <c r="F30" s="14">
        <f t="shared" si="2"/>
        <v>3.716682010737686</v>
      </c>
      <c r="G30" s="14">
        <f t="shared" si="3"/>
        <v>2.9806790269333505</v>
      </c>
      <c r="H30" s="4"/>
    </row>
    <row r="31" spans="1:8" ht="14.25" customHeight="1">
      <c r="A31" s="23" t="s">
        <v>22</v>
      </c>
      <c r="B31" s="16">
        <f>'Исходные данные'!C31</f>
        <v>320</v>
      </c>
      <c r="C31" s="22">
        <f>'Исходные данные'!D31</f>
        <v>196</v>
      </c>
      <c r="D31" s="17">
        <f t="shared" si="0"/>
        <v>-124</v>
      </c>
      <c r="E31" s="101">
        <f t="shared" si="1"/>
        <v>61.25000000000001</v>
      </c>
      <c r="F31" s="14">
        <f t="shared" si="2"/>
        <v>0.010123923146768412</v>
      </c>
      <c r="G31" s="14">
        <f t="shared" si="3"/>
        <v>0.00584833012271945</v>
      </c>
      <c r="H31" s="4"/>
    </row>
    <row r="32" spans="1:8" ht="14.25" customHeight="1">
      <c r="A32" s="23" t="s">
        <v>23</v>
      </c>
      <c r="B32" s="16">
        <f>'Исходные данные'!C32</f>
        <v>19613</v>
      </c>
      <c r="C32" s="22">
        <f>'Исходные данные'!D32</f>
        <v>28486</v>
      </c>
      <c r="D32" s="17">
        <f t="shared" si="0"/>
        <v>8873</v>
      </c>
      <c r="E32" s="101">
        <f t="shared" si="1"/>
        <v>145.24040177433335</v>
      </c>
      <c r="F32" s="14">
        <f t="shared" si="2"/>
        <v>0.6205015771174027</v>
      </c>
      <c r="G32" s="14">
        <f t="shared" si="3"/>
        <v>0.849977203447889</v>
      </c>
      <c r="H32" s="4"/>
    </row>
    <row r="33" spans="1:8" ht="12.75">
      <c r="A33" s="23" t="s">
        <v>38</v>
      </c>
      <c r="B33" s="16">
        <f>'Исходные данные'!C33</f>
        <v>233236</v>
      </c>
      <c r="C33" s="22">
        <f>'Исходные данные'!D33</f>
        <v>224094</v>
      </c>
      <c r="D33" s="17">
        <f t="shared" si="0"/>
        <v>-9142</v>
      </c>
      <c r="E33" s="101">
        <f t="shared" si="1"/>
        <v>96.08036495223722</v>
      </c>
      <c r="F33" s="14">
        <f t="shared" si="2"/>
        <v>7.3789479345614915</v>
      </c>
      <c r="G33" s="14">
        <f t="shared" si="3"/>
        <v>6.686610665921899</v>
      </c>
      <c r="H33" s="4"/>
    </row>
    <row r="34" spans="1:8" ht="12.75">
      <c r="A34" s="23" t="s">
        <v>41</v>
      </c>
      <c r="B34" s="16">
        <f>'Исходные данные'!C34</f>
        <v>121646</v>
      </c>
      <c r="C34" s="22">
        <f>'Исходные данные'!D34</f>
        <v>101888</v>
      </c>
      <c r="D34" s="17">
        <f t="shared" si="0"/>
        <v>-19758</v>
      </c>
      <c r="E34" s="101">
        <f t="shared" si="1"/>
        <v>83.75778899429493</v>
      </c>
      <c r="F34" s="14">
        <f t="shared" si="2"/>
        <v>3.848546109724345</v>
      </c>
      <c r="G34" s="14">
        <f t="shared" si="3"/>
        <v>3.040176834406323</v>
      </c>
      <c r="H34" s="59"/>
    </row>
    <row r="35" spans="1:8" ht="14.25" customHeight="1">
      <c r="A35" s="23" t="s">
        <v>40</v>
      </c>
      <c r="B35" s="16">
        <f>'Исходные данные'!C35</f>
        <v>100191</v>
      </c>
      <c r="C35" s="22">
        <f>'Исходные данные'!D35</f>
        <v>110395</v>
      </c>
      <c r="D35" s="17">
        <f aca="true" t="shared" si="4" ref="D35:D41">C35-B35</f>
        <v>10204</v>
      </c>
      <c r="E35" s="101">
        <f t="shared" si="1"/>
        <v>110.18454751424778</v>
      </c>
      <c r="F35" s="14">
        <f t="shared" si="2"/>
        <v>3.169768699993356</v>
      </c>
      <c r="G35" s="14">
        <f t="shared" si="3"/>
        <v>3.2940122647837433</v>
      </c>
      <c r="H35" s="4"/>
    </row>
    <row r="36" spans="1:8" ht="14.25" customHeight="1">
      <c r="A36" s="23" t="s">
        <v>42</v>
      </c>
      <c r="B36" s="16">
        <f>'Исходные данные'!C36</f>
        <v>2630</v>
      </c>
      <c r="C36" s="22">
        <f>'Исходные данные'!D36</f>
        <v>1022</v>
      </c>
      <c r="D36" s="17">
        <f t="shared" si="4"/>
        <v>-1608</v>
      </c>
      <c r="E36" s="101">
        <f t="shared" si="1"/>
        <v>38.85931558935361</v>
      </c>
      <c r="F36" s="14">
        <f t="shared" si="2"/>
        <v>0.08320599336250288</v>
      </c>
      <c r="G36" s="14">
        <f t="shared" si="3"/>
        <v>0.030494864211322845</v>
      </c>
      <c r="H36" s="4"/>
    </row>
    <row r="37" spans="1:8" ht="14.25" customHeight="1">
      <c r="A37" s="23" t="s">
        <v>146</v>
      </c>
      <c r="B37" s="16">
        <f>'Исходные данные'!C37</f>
        <v>8817</v>
      </c>
      <c r="C37" s="22">
        <f>'Исходные данные'!D37</f>
        <v>10775</v>
      </c>
      <c r="D37" s="17">
        <f t="shared" si="4"/>
        <v>1958</v>
      </c>
      <c r="E37" s="101">
        <f t="shared" si="1"/>
        <v>122.20709992060792</v>
      </c>
      <c r="F37" s="14">
        <f t="shared" si="2"/>
        <v>0.2789457199533034</v>
      </c>
      <c r="G37" s="14">
        <f t="shared" si="3"/>
        <v>0.32150896465460244</v>
      </c>
      <c r="H37" s="4"/>
    </row>
    <row r="38" spans="1:8" ht="12.75">
      <c r="A38" s="23" t="s">
        <v>153</v>
      </c>
      <c r="B38" s="16">
        <f>'Исходные данные'!C38</f>
        <v>-48</v>
      </c>
      <c r="C38" s="22">
        <f>'Исходные данные'!D38</f>
        <v>14</v>
      </c>
      <c r="D38" s="17">
        <f t="shared" si="4"/>
        <v>62</v>
      </c>
      <c r="E38" s="101">
        <f t="shared" si="1"/>
      </c>
      <c r="F38" s="14">
        <f t="shared" si="2"/>
        <v>-0.001518588472015262</v>
      </c>
      <c r="G38" s="14">
        <f t="shared" si="3"/>
        <v>0.00041773786590853216</v>
      </c>
      <c r="H38" s="4"/>
    </row>
    <row r="39" spans="1:8" ht="15" customHeight="1">
      <c r="A39" s="23" t="s">
        <v>24</v>
      </c>
      <c r="B39" s="16">
        <f>'Исходные данные'!C39</f>
        <v>78</v>
      </c>
      <c r="C39" s="22">
        <f>'Исходные данные'!D39</f>
        <v>9</v>
      </c>
      <c r="D39" s="17">
        <f t="shared" si="4"/>
        <v>-69</v>
      </c>
      <c r="E39" s="101">
        <f t="shared" si="1"/>
        <v>11.538461538461538</v>
      </c>
      <c r="F39" s="14">
        <f t="shared" si="2"/>
        <v>0.0024677062670248003</v>
      </c>
      <c r="G39" s="14">
        <f t="shared" si="3"/>
        <v>0.00026854577094119925</v>
      </c>
      <c r="H39" s="4"/>
    </row>
    <row r="40" spans="1:8" ht="14.25" customHeight="1">
      <c r="A40" s="11" t="s">
        <v>29</v>
      </c>
      <c r="B40" s="16">
        <f>'Исходные данные'!C48</f>
        <v>2925</v>
      </c>
      <c r="C40" s="40">
        <f>'Исходные данные'!D48</f>
        <v>3635</v>
      </c>
      <c r="D40" s="17">
        <f t="shared" si="4"/>
        <v>710</v>
      </c>
      <c r="E40" s="101">
        <f t="shared" si="1"/>
        <v>124.27350427350427</v>
      </c>
      <c r="F40" s="19">
        <f t="shared" si="2"/>
        <v>0.09253898501343003</v>
      </c>
      <c r="G40" s="19">
        <f t="shared" si="3"/>
        <v>0.10846265304125101</v>
      </c>
      <c r="H40" s="4"/>
    </row>
    <row r="41" spans="1:8" ht="26.25" thickBot="1">
      <c r="A41" s="143" t="s">
        <v>178</v>
      </c>
      <c r="B41" s="140">
        <f>'Исходные данные'!C51</f>
        <v>0</v>
      </c>
      <c r="C41" s="141">
        <f>'Исходные данные'!D51</f>
        <v>0</v>
      </c>
      <c r="D41" s="144">
        <f t="shared" si="4"/>
        <v>0</v>
      </c>
      <c r="E41" s="145">
        <f>IF(B41&lt;&gt;0,IF(AND(B41&gt;0,C41&gt;0),C41/B41*100,IF(AND(B41&lt;0,C41&lt;0),B41/C41*100,"")),"")</f>
      </c>
      <c r="F41" s="146">
        <f>B41/B$10*100</f>
        <v>0</v>
      </c>
      <c r="G41" s="146">
        <f>C41/C$10*100</f>
        <v>0</v>
      </c>
      <c r="H41" s="4"/>
    </row>
    <row r="42" spans="1:10" ht="6" customHeight="1">
      <c r="A42" s="28"/>
      <c r="B42" s="29"/>
      <c r="C42" s="29"/>
      <c r="D42" s="30"/>
      <c r="E42" s="31"/>
      <c r="F42" s="32"/>
      <c r="G42" s="32"/>
      <c r="H42" s="4"/>
      <c r="J42" s="4"/>
    </row>
    <row r="43" spans="1:7" ht="32.25" customHeight="1">
      <c r="A43" s="153" t="str">
        <f>"федеральный бюджет
(доля в консолидированном бюджете:    "&amp;B46&amp;" - "&amp;TEXT(IF(AND(B47&gt;0,B$10&gt;0),B47/B$10*100,IF(AND(B47&lt;0,B$10&lt;0),B$10/B47*100,0)),"0.0")&amp;"%;     "&amp;C46&amp;" - "&amp;TEXT(IF(AND(C47&gt;0,C$10&gt;0),C47/C$10*100,IF(AND(C47&lt;0,C$10&lt;0),C$10/C47*100,0)),"0.0")&amp;"%) "</f>
        <v>федеральный бюджет
(доля в консолидированном бюджете:    2014г. - 4.4%;     2015г. - 16.2%) </v>
      </c>
      <c r="B43" s="153"/>
      <c r="C43" s="153"/>
      <c r="D43" s="153"/>
      <c r="E43" s="153"/>
      <c r="F43" s="153"/>
      <c r="G43" s="153"/>
    </row>
    <row r="44" spans="1:7" ht="12.75" customHeight="1" thickBot="1">
      <c r="A44" s="134"/>
      <c r="B44" s="133"/>
      <c r="C44" s="133"/>
      <c r="D44" s="33"/>
      <c r="E44" s="34"/>
      <c r="F44" s="35"/>
      <c r="G44" s="36" t="s">
        <v>30</v>
      </c>
    </row>
    <row r="45" spans="1:7" ht="26.25" thickBot="1">
      <c r="A45" s="38"/>
      <c r="B45" s="93" t="str">
        <f>$B$6</f>
        <v>январь-февраль</v>
      </c>
      <c r="C45" s="61" t="str">
        <f>$C$6</f>
        <v>январь-февраль</v>
      </c>
      <c r="D45" s="161" t="s">
        <v>2</v>
      </c>
      <c r="E45" s="162"/>
      <c r="F45" s="159" t="s">
        <v>31</v>
      </c>
      <c r="G45" s="160"/>
    </row>
    <row r="46" spans="1:7" ht="13.5" thickBot="1">
      <c r="A46" s="7"/>
      <c r="B46" s="95" t="str">
        <f>$B$7</f>
        <v>2014г.</v>
      </c>
      <c r="C46" s="95" t="str">
        <f>$C$7</f>
        <v>2015г.</v>
      </c>
      <c r="D46" s="8" t="s">
        <v>4</v>
      </c>
      <c r="E46" s="107" t="s">
        <v>5</v>
      </c>
      <c r="F46" s="10" t="str">
        <f>$F$7</f>
        <v>2014г.</v>
      </c>
      <c r="G46" s="10" t="str">
        <f>$G$7</f>
        <v>2015г.</v>
      </c>
    </row>
    <row r="47" spans="1:9" s="2" customFormat="1" ht="12.75">
      <c r="A47" s="39" t="s">
        <v>32</v>
      </c>
      <c r="B47" s="85">
        <f>'Исходные данные'!C53</f>
        <v>137696</v>
      </c>
      <c r="C47" s="86">
        <f>'Исходные данные'!D53</f>
        <v>542349</v>
      </c>
      <c r="D47" s="86">
        <f aca="true" t="shared" si="5" ref="D47:D62">C47-B47</f>
        <v>404653</v>
      </c>
      <c r="E47" s="99">
        <f aca="true" t="shared" si="6" ref="E47:E62">IF(B47&lt;&gt;0,IF(AND(B47&gt;0,C47&gt;0),C47/B47*100,IF(AND(B47&lt;0,C47&lt;0),B47/C47*100,"")),"")</f>
        <v>393.8741866139902</v>
      </c>
      <c r="F47" s="87">
        <v>100</v>
      </c>
      <c r="G47" s="87">
        <f>B47/$B$47*100</f>
        <v>100</v>
      </c>
      <c r="H47" s="4"/>
      <c r="I47" s="84"/>
    </row>
    <row r="48" spans="1:9" s="2" customFormat="1" ht="14.25" thickBot="1">
      <c r="A48" s="126" t="s">
        <v>179</v>
      </c>
      <c r="B48" s="127">
        <f>B47-B51</f>
        <v>137525</v>
      </c>
      <c r="C48" s="127">
        <f>C47-C51</f>
        <v>542133</v>
      </c>
      <c r="D48" s="128">
        <f>C48-B48</f>
        <v>404608</v>
      </c>
      <c r="E48" s="117">
        <f t="shared" si="6"/>
        <v>394.20687147791307</v>
      </c>
      <c r="F48" s="118"/>
      <c r="G48" s="118"/>
      <c r="H48" s="4"/>
      <c r="I48" s="84"/>
    </row>
    <row r="49" spans="1:9" ht="12.75">
      <c r="A49" s="15" t="s">
        <v>8</v>
      </c>
      <c r="B49" s="138">
        <f>'Исходные данные'!C54</f>
        <v>8225</v>
      </c>
      <c r="C49" s="139">
        <f>'Исходные данные'!D54</f>
        <v>10415</v>
      </c>
      <c r="D49" s="13">
        <f t="shared" si="5"/>
        <v>2190</v>
      </c>
      <c r="E49" s="100">
        <f t="shared" si="6"/>
        <v>126.62613981762918</v>
      </c>
      <c r="F49" s="14">
        <f aca="true" t="shared" si="7" ref="F49:F62">B49/$B$47*100</f>
        <v>5.973303509179642</v>
      </c>
      <c r="G49" s="14">
        <f aca="true" t="shared" si="8" ref="G49:G62">C49/$C$47*100</f>
        <v>1.9203501804188814</v>
      </c>
      <c r="H49" s="4"/>
      <c r="I49" s="84"/>
    </row>
    <row r="50" spans="1:9" ht="12.75">
      <c r="A50" s="15" t="s">
        <v>60</v>
      </c>
      <c r="B50" s="12">
        <f>'Исходные данные'!C55</f>
        <v>3184</v>
      </c>
      <c r="C50" s="125">
        <f>'Исходные данные'!D55</f>
        <v>0</v>
      </c>
      <c r="D50" s="13"/>
      <c r="E50" s="100"/>
      <c r="F50" s="14"/>
      <c r="G50" s="14"/>
      <c r="H50" s="4"/>
      <c r="I50" s="84"/>
    </row>
    <row r="51" spans="1:9" ht="12.75">
      <c r="A51" s="41" t="s">
        <v>33</v>
      </c>
      <c r="B51" s="12">
        <f>'Исходные данные'!C56</f>
        <v>171</v>
      </c>
      <c r="C51" s="125">
        <f>'Исходные данные'!D56</f>
        <v>216</v>
      </c>
      <c r="D51" s="17">
        <f t="shared" si="5"/>
        <v>45</v>
      </c>
      <c r="E51" s="101">
        <f t="shared" si="6"/>
        <v>126.3157894736842</v>
      </c>
      <c r="F51" s="19">
        <f t="shared" si="7"/>
        <v>0.12418661399023936</v>
      </c>
      <c r="G51" s="19">
        <f t="shared" si="8"/>
        <v>0.039826753621745405</v>
      </c>
      <c r="H51" s="4"/>
      <c r="I51" s="84"/>
    </row>
    <row r="52" spans="1:9" ht="12.75">
      <c r="A52" s="20" t="s">
        <v>11</v>
      </c>
      <c r="B52" s="12">
        <f>'Исходные данные'!C57</f>
        <v>22240</v>
      </c>
      <c r="C52" s="125">
        <f>'Исходные данные'!D57</f>
        <v>430747</v>
      </c>
      <c r="D52" s="17">
        <f t="shared" si="5"/>
        <v>408507</v>
      </c>
      <c r="E52" s="101">
        <f t="shared" si="6"/>
        <v>1936.8120503597122</v>
      </c>
      <c r="F52" s="19">
        <f t="shared" si="7"/>
        <v>16.151522193818266</v>
      </c>
      <c r="G52" s="19">
        <f t="shared" si="8"/>
        <v>79.42247519586097</v>
      </c>
      <c r="H52" s="4"/>
      <c r="I52" s="84"/>
    </row>
    <row r="53" spans="1:9" ht="12.75">
      <c r="A53" s="20" t="s">
        <v>12</v>
      </c>
      <c r="B53" s="12">
        <f>'Исходные данные'!C58</f>
        <v>3003</v>
      </c>
      <c r="C53" s="125">
        <f>'Исходные данные'!D58</f>
        <v>1512</v>
      </c>
      <c r="D53" s="17">
        <f t="shared" si="5"/>
        <v>-1491</v>
      </c>
      <c r="E53" s="101">
        <f t="shared" si="6"/>
        <v>50.349650349650354</v>
      </c>
      <c r="F53" s="19">
        <f t="shared" si="7"/>
        <v>2.1808912386706947</v>
      </c>
      <c r="G53" s="19">
        <f t="shared" si="8"/>
        <v>0.27878727535221787</v>
      </c>
      <c r="H53" s="4"/>
      <c r="I53" s="84"/>
    </row>
    <row r="54" spans="1:9" ht="12.75">
      <c r="A54" s="20" t="s">
        <v>13</v>
      </c>
      <c r="B54" s="12">
        <f>'Исходные данные'!C59</f>
        <v>0</v>
      </c>
      <c r="C54" s="125">
        <f>'Исходные данные'!D59</f>
        <v>0</v>
      </c>
      <c r="D54" s="17">
        <f t="shared" si="5"/>
        <v>0</v>
      </c>
      <c r="E54" s="101">
        <f t="shared" si="6"/>
      </c>
      <c r="F54" s="19">
        <f t="shared" si="7"/>
        <v>0</v>
      </c>
      <c r="G54" s="19">
        <f t="shared" si="8"/>
        <v>0</v>
      </c>
      <c r="H54" s="4"/>
      <c r="I54" s="84"/>
    </row>
    <row r="55" spans="1:9" ht="12.75">
      <c r="A55" s="11" t="s">
        <v>34</v>
      </c>
      <c r="B55" s="12">
        <f>'Исходные данные'!C60</f>
        <v>91784</v>
      </c>
      <c r="C55" s="125">
        <f>'Исходные данные'!D60</f>
        <v>86012</v>
      </c>
      <c r="D55" s="17">
        <f t="shared" si="5"/>
        <v>-5772</v>
      </c>
      <c r="E55" s="101">
        <f t="shared" si="6"/>
        <v>93.71132223481217</v>
      </c>
      <c r="F55" s="19">
        <f t="shared" si="7"/>
        <v>66.65698349988381</v>
      </c>
      <c r="G55" s="19">
        <f t="shared" si="8"/>
        <v>15.859160798673916</v>
      </c>
      <c r="H55" s="4"/>
      <c r="I55" s="84"/>
    </row>
    <row r="56" spans="1:9" ht="12.75">
      <c r="A56" s="11" t="s">
        <v>148</v>
      </c>
      <c r="B56" s="12">
        <f>'Исходные данные'!C61</f>
        <v>87884</v>
      </c>
      <c r="C56" s="125">
        <f>'Исходные данные'!D61</f>
        <v>82288</v>
      </c>
      <c r="D56" s="17">
        <f t="shared" si="5"/>
        <v>-5596</v>
      </c>
      <c r="E56" s="101">
        <f t="shared" si="6"/>
        <v>93.6325155887306</v>
      </c>
      <c r="F56" s="19">
        <f t="shared" si="7"/>
        <v>63.82465721589588</v>
      </c>
      <c r="G56" s="19">
        <f t="shared" si="8"/>
        <v>15.172518064936046</v>
      </c>
      <c r="H56" s="4"/>
      <c r="I56" s="84"/>
    </row>
    <row r="57" spans="1:9" ht="12.75">
      <c r="A57" s="11" t="s">
        <v>150</v>
      </c>
      <c r="B57" s="16">
        <f>'Исходные данные'!C62</f>
        <v>60529</v>
      </c>
      <c r="C57" s="40">
        <f>'Исходные данные'!D62</f>
        <v>48515</v>
      </c>
      <c r="D57" s="17">
        <f>C57-B57</f>
        <v>-12014</v>
      </c>
      <c r="E57" s="101">
        <f t="shared" si="6"/>
        <v>80.15166283930017</v>
      </c>
      <c r="F57" s="19">
        <f>B57/$B$47*100</f>
        <v>43.95843016500116</v>
      </c>
      <c r="G57" s="19">
        <f>C57/$C$47*100</f>
        <v>8.945346999810086</v>
      </c>
      <c r="H57" s="4"/>
      <c r="I57" s="84"/>
    </row>
    <row r="58" spans="1:9" ht="12.75">
      <c r="A58" s="11" t="s">
        <v>151</v>
      </c>
      <c r="B58" s="12">
        <f>'Исходные данные'!C63</f>
        <v>27355</v>
      </c>
      <c r="C58" s="125">
        <f>'Исходные данные'!D63</f>
        <v>33773</v>
      </c>
      <c r="D58" s="17">
        <f>C58-B58</f>
        <v>6418</v>
      </c>
      <c r="E58" s="101">
        <f t="shared" si="6"/>
        <v>123.46188996527144</v>
      </c>
      <c r="F58" s="19">
        <f>B58/$B$47*100</f>
        <v>19.866227050894725</v>
      </c>
      <c r="G58" s="19">
        <f>C58/$C$47*100</f>
        <v>6.227171065125962</v>
      </c>
      <c r="H58" s="4"/>
      <c r="I58" s="84"/>
    </row>
    <row r="59" spans="1:9" ht="12.75">
      <c r="A59" s="11" t="s">
        <v>147</v>
      </c>
      <c r="B59" s="12">
        <f>'Исходные данные'!C64</f>
        <v>3900</v>
      </c>
      <c r="C59" s="125">
        <f>'Исходные данные'!D64</f>
        <v>3724</v>
      </c>
      <c r="D59" s="17">
        <f t="shared" si="5"/>
        <v>-176</v>
      </c>
      <c r="E59" s="101">
        <f t="shared" si="6"/>
        <v>95.48717948717949</v>
      </c>
      <c r="F59" s="19">
        <f t="shared" si="7"/>
        <v>2.8323262839879155</v>
      </c>
      <c r="G59" s="19">
        <f t="shared" si="8"/>
        <v>0.6866427337378699</v>
      </c>
      <c r="H59" s="4"/>
      <c r="I59" s="84"/>
    </row>
    <row r="60" spans="1:9" ht="12.75">
      <c r="A60" s="23" t="s">
        <v>23</v>
      </c>
      <c r="B60" s="12">
        <f>'Исходные данные'!C65</f>
        <v>7509</v>
      </c>
      <c r="C60" s="125">
        <f>'Исходные данные'!D65</f>
        <v>11434</v>
      </c>
      <c r="D60" s="17">
        <f t="shared" si="5"/>
        <v>3925</v>
      </c>
      <c r="E60" s="101">
        <f t="shared" si="6"/>
        <v>152.27060860300972</v>
      </c>
      <c r="F60" s="19">
        <f t="shared" si="7"/>
        <v>5.453317452939809</v>
      </c>
      <c r="G60" s="19">
        <f t="shared" si="8"/>
        <v>2.1082365782918377</v>
      </c>
      <c r="H60" s="4"/>
      <c r="I60" s="84"/>
    </row>
    <row r="61" spans="1:9" ht="12.75">
      <c r="A61" s="23" t="s">
        <v>24</v>
      </c>
      <c r="B61" s="12">
        <f>'Исходные данные'!C66</f>
        <v>24</v>
      </c>
      <c r="C61" s="125">
        <f>'Исходные данные'!D66</f>
        <v>5</v>
      </c>
      <c r="D61" s="17">
        <f t="shared" si="5"/>
        <v>-19</v>
      </c>
      <c r="E61" s="101">
        <f t="shared" si="6"/>
        <v>20.833333333333336</v>
      </c>
      <c r="F61" s="19">
        <f t="shared" si="7"/>
        <v>0.017429700209156403</v>
      </c>
      <c r="G61" s="19">
        <f t="shared" si="8"/>
        <v>0.0009219155930959586</v>
      </c>
      <c r="H61" s="4"/>
      <c r="I61" s="84"/>
    </row>
    <row r="62" spans="1:9" ht="12.75">
      <c r="A62" s="11" t="s">
        <v>29</v>
      </c>
      <c r="B62" s="16">
        <f>'Исходные данные'!C67</f>
        <v>1556</v>
      </c>
      <c r="C62" s="40">
        <f>'Исходные данные'!D67</f>
        <v>2008</v>
      </c>
      <c r="D62" s="17">
        <f t="shared" si="5"/>
        <v>452</v>
      </c>
      <c r="E62" s="101">
        <f t="shared" si="6"/>
        <v>129.04884318766068</v>
      </c>
      <c r="F62" s="19">
        <f t="shared" si="7"/>
        <v>1.1300255635603067</v>
      </c>
      <c r="G62" s="19">
        <f t="shared" si="8"/>
        <v>0.3702413021873369</v>
      </c>
      <c r="H62" s="4"/>
      <c r="I62" s="84"/>
    </row>
    <row r="63" spans="1:9" ht="26.25" thickBot="1">
      <c r="A63" s="143" t="s">
        <v>178</v>
      </c>
      <c r="B63" s="140">
        <f>'Исходные данные'!C68</f>
        <v>0</v>
      </c>
      <c r="C63" s="141">
        <f>'Исходные данные'!D68</f>
        <v>0</v>
      </c>
      <c r="D63" s="144">
        <f>C63-B63</f>
        <v>0</v>
      </c>
      <c r="E63" s="145">
        <f>IF(B63&lt;&gt;0,IF(AND(B63&gt;0,C63&gt;0),C63/B63*100,IF(AND(B63&lt;0,C63&lt;0),B63/C63*100,"")),"")</f>
      </c>
      <c r="F63" s="146">
        <f>B63/$B$47*100</f>
        <v>0</v>
      </c>
      <c r="G63" s="146">
        <f>C63/$C$47*100</f>
        <v>0</v>
      </c>
      <c r="H63" s="4"/>
      <c r="I63" s="84"/>
    </row>
    <row r="64" spans="1:7" ht="8.25" customHeight="1">
      <c r="A64" s="37"/>
      <c r="B64" s="43"/>
      <c r="C64" s="44"/>
      <c r="D64" s="45"/>
      <c r="E64" s="45"/>
      <c r="F64" s="46"/>
      <c r="G64" s="46"/>
    </row>
    <row r="65" spans="1:7" ht="32.25" customHeight="1">
      <c r="A65" s="153" t="str">
        <f>"консолидированный бюджет
(доля в консолидированном бюджете:    "&amp;B68&amp;" - "&amp;TEXT(IF(AND(B69&gt;0,B$10&gt;0),B69/B$10*100,IF(AND(B69&lt;0,B$10&lt;0),B$10/B69*100,0)),"0.0")&amp;"%;     "&amp;C68&amp;" - "&amp;TEXT(IF(AND(C69&gt;0,C$10&gt;0),C69/C$10*100,IF(AND(C69&lt;0,C$10&lt;0),C$10/C69*100,0)),"0.0")&amp;"%) "</f>
        <v>консолидированный бюджет
(доля в консолидированном бюджете:    2014г. - 95.6%;     2015г. - 83.8%) </v>
      </c>
      <c r="B65" s="153"/>
      <c r="C65" s="153"/>
      <c r="D65" s="153"/>
      <c r="E65" s="153"/>
      <c r="F65" s="153"/>
      <c r="G65" s="153"/>
    </row>
    <row r="66" spans="1:7" ht="10.5" customHeight="1" thickBot="1">
      <c r="A66" s="135"/>
      <c r="B66" s="47"/>
      <c r="E66" s="36"/>
      <c r="F66" s="35"/>
      <c r="G66" s="36" t="s">
        <v>30</v>
      </c>
    </row>
    <row r="67" spans="1:7" ht="26.25" thickBot="1">
      <c r="A67" s="6"/>
      <c r="B67" s="93" t="str">
        <f>$B$6</f>
        <v>январь-февраль</v>
      </c>
      <c r="C67" s="61" t="str">
        <f>$C$6</f>
        <v>январь-февраль</v>
      </c>
      <c r="D67" s="154" t="s">
        <v>2</v>
      </c>
      <c r="E67" s="155"/>
      <c r="F67" s="159" t="s">
        <v>31</v>
      </c>
      <c r="G67" s="160"/>
    </row>
    <row r="68" spans="1:7" ht="13.5" thickBot="1">
      <c r="A68" s="49"/>
      <c r="B68" s="95" t="str">
        <f>$B$7</f>
        <v>2014г.</v>
      </c>
      <c r="C68" s="95" t="str">
        <f>$C$7</f>
        <v>2015г.</v>
      </c>
      <c r="D68" s="50" t="s">
        <v>4</v>
      </c>
      <c r="E68" s="96" t="s">
        <v>5</v>
      </c>
      <c r="F68" s="10" t="str">
        <f>$F$7</f>
        <v>2014г.</v>
      </c>
      <c r="G68" s="10" t="str">
        <f>$G$7</f>
        <v>2015г.</v>
      </c>
    </row>
    <row r="69" spans="1:9" s="2" customFormat="1" ht="12.75">
      <c r="A69" s="39" t="s">
        <v>35</v>
      </c>
      <c r="B69" s="85">
        <f>'Исходные данные'!C70</f>
        <v>3023134</v>
      </c>
      <c r="C69" s="88">
        <f>'Исходные данные'!D70</f>
        <v>2809035</v>
      </c>
      <c r="D69" s="89">
        <f aca="true" t="shared" si="9" ref="D69:D90">C69-B69</f>
        <v>-214099</v>
      </c>
      <c r="E69" s="83">
        <f aca="true" t="shared" si="10" ref="E69:E96">IF(B69&lt;&gt;0,IF(AND(B69&gt;0,C69&gt;0),C69/B69*100,IF(AND(B69&lt;0,C69&lt;0),B69/C69*100,"")),"")</f>
        <v>92.91797849516429</v>
      </c>
      <c r="F69" s="87">
        <v>100</v>
      </c>
      <c r="G69" s="87">
        <f>B69/$B$69*100</f>
        <v>100</v>
      </c>
      <c r="H69" s="84"/>
      <c r="I69" s="84"/>
    </row>
    <row r="70" spans="1:9" ht="12.75">
      <c r="A70" s="11" t="s">
        <v>8</v>
      </c>
      <c r="B70" s="16">
        <f>'Исходные данные'!C71</f>
        <v>331729</v>
      </c>
      <c r="C70" s="22">
        <f>'Исходные данные'!D71</f>
        <v>202322</v>
      </c>
      <c r="D70" s="51">
        <f t="shared" si="9"/>
        <v>-129407</v>
      </c>
      <c r="E70" s="18">
        <f t="shared" si="10"/>
        <v>60.99014557063145</v>
      </c>
      <c r="F70" s="19">
        <f aca="true" t="shared" si="11" ref="F70:F87">B70/$B$69*100</f>
        <v>10.97301674355156</v>
      </c>
      <c r="G70" s="19">
        <f aca="true" t="shared" si="12" ref="G70:G90">C70/$C$69*100</f>
        <v>7.202544646115125</v>
      </c>
      <c r="H70" s="4"/>
      <c r="I70" s="84"/>
    </row>
    <row r="71" spans="1:9" ht="12.75">
      <c r="A71" s="20" t="s">
        <v>10</v>
      </c>
      <c r="B71" s="16">
        <f>'Исходные данные'!C72</f>
        <v>2041112</v>
      </c>
      <c r="C71" s="22">
        <f>'Исходные данные'!D72</f>
        <v>2006999</v>
      </c>
      <c r="D71" s="51">
        <f t="shared" si="9"/>
        <v>-34113</v>
      </c>
      <c r="E71" s="18">
        <f t="shared" si="10"/>
        <v>98.32870513719972</v>
      </c>
      <c r="F71" s="19">
        <f t="shared" si="11"/>
        <v>67.51642500795532</v>
      </c>
      <c r="G71" s="19">
        <f t="shared" si="12"/>
        <v>71.44798836611149</v>
      </c>
      <c r="H71" s="4"/>
      <c r="I71" s="84"/>
    </row>
    <row r="72" spans="1:9" ht="12.75">
      <c r="A72" s="20" t="s">
        <v>13</v>
      </c>
      <c r="B72" s="16">
        <f>'Исходные данные'!C73</f>
        <v>0</v>
      </c>
      <c r="C72" s="22">
        <f>'Исходные данные'!D73</f>
        <v>4122</v>
      </c>
      <c r="D72" s="51">
        <f t="shared" si="9"/>
        <v>4122</v>
      </c>
      <c r="E72" s="18">
        <f t="shared" si="10"/>
      </c>
      <c r="F72" s="19">
        <f t="shared" si="11"/>
        <v>0</v>
      </c>
      <c r="G72" s="19">
        <f t="shared" si="12"/>
        <v>0.14674078464668472</v>
      </c>
      <c r="H72" s="4"/>
      <c r="I72" s="84"/>
    </row>
    <row r="73" spans="1:9" ht="12.75">
      <c r="A73" s="21" t="s">
        <v>14</v>
      </c>
      <c r="B73" s="16">
        <f>'Исходные данные'!C74</f>
        <v>0</v>
      </c>
      <c r="C73" s="22">
        <f>'Исходные данные'!D74</f>
        <v>0</v>
      </c>
      <c r="D73" s="51">
        <f t="shared" si="9"/>
        <v>0</v>
      </c>
      <c r="E73" s="18">
        <f t="shared" si="10"/>
      </c>
      <c r="F73" s="19">
        <f t="shared" si="11"/>
        <v>0</v>
      </c>
      <c r="G73" s="19">
        <f t="shared" si="12"/>
        <v>0</v>
      </c>
      <c r="H73" s="4"/>
      <c r="I73" s="84"/>
    </row>
    <row r="74" spans="1:9" ht="12.75">
      <c r="A74" s="20" t="s">
        <v>15</v>
      </c>
      <c r="B74" s="16">
        <f>'Исходные данные'!C75</f>
        <v>0</v>
      </c>
      <c r="C74" s="22">
        <f>'Исходные данные'!D75</f>
        <v>4122</v>
      </c>
      <c r="D74" s="51">
        <f t="shared" si="9"/>
        <v>4122</v>
      </c>
      <c r="E74" s="18">
        <f t="shared" si="10"/>
      </c>
      <c r="F74" s="19">
        <f t="shared" si="11"/>
        <v>0</v>
      </c>
      <c r="G74" s="19">
        <f t="shared" si="12"/>
        <v>0.14674078464668472</v>
      </c>
      <c r="H74" s="4"/>
      <c r="I74" s="84"/>
    </row>
    <row r="75" spans="1:9" ht="12.75">
      <c r="A75" s="11" t="s">
        <v>16</v>
      </c>
      <c r="B75" s="16">
        <f>'Исходные данные'!C76</f>
        <v>134709</v>
      </c>
      <c r="C75" s="22">
        <f>'Исходные данные'!D76</f>
        <v>128676</v>
      </c>
      <c r="D75" s="51">
        <f t="shared" si="9"/>
        <v>-6033</v>
      </c>
      <c r="E75" s="18">
        <f t="shared" si="10"/>
        <v>95.52145736365053</v>
      </c>
      <c r="F75" s="19">
        <f t="shared" si="11"/>
        <v>4.4559387708252425</v>
      </c>
      <c r="G75" s="19">
        <f t="shared" si="12"/>
        <v>4.580790200193305</v>
      </c>
      <c r="H75" s="4"/>
      <c r="I75" s="84"/>
    </row>
    <row r="76" spans="1:9" ht="12.75">
      <c r="A76" s="11" t="s">
        <v>148</v>
      </c>
      <c r="B76" s="16">
        <f>'Исходные данные'!C77</f>
        <v>134638</v>
      </c>
      <c r="C76" s="22">
        <f>'Исходные данные'!D77</f>
        <v>128581</v>
      </c>
      <c r="D76" s="51">
        <f>C76-B76</f>
        <v>-6057</v>
      </c>
      <c r="E76" s="18">
        <f t="shared" si="10"/>
        <v>95.50127007234214</v>
      </c>
      <c r="F76" s="19">
        <f>B76/$B$69*100</f>
        <v>4.453590214658034</v>
      </c>
      <c r="G76" s="19">
        <f t="shared" si="12"/>
        <v>4.577408255860108</v>
      </c>
      <c r="H76" s="4"/>
      <c r="I76" s="84"/>
    </row>
    <row r="77" spans="1:9" ht="12.75">
      <c r="A77" s="11" t="s">
        <v>149</v>
      </c>
      <c r="B77" s="16">
        <f>'Исходные данные'!C78</f>
        <v>2812</v>
      </c>
      <c r="C77" s="22">
        <f>'Исходные данные'!D78</f>
        <v>5149</v>
      </c>
      <c r="D77" s="51">
        <f>C77-B77</f>
        <v>2337</v>
      </c>
      <c r="E77" s="18">
        <f t="shared" si="10"/>
        <v>183.10810810810813</v>
      </c>
      <c r="F77" s="19">
        <f>B77/$B$69*100</f>
        <v>0.09301605552383718</v>
      </c>
      <c r="G77" s="19">
        <f t="shared" si="12"/>
        <v>0.18330138285923814</v>
      </c>
      <c r="H77" s="4"/>
      <c r="I77" s="84"/>
    </row>
    <row r="78" spans="1:9" ht="12.75">
      <c r="A78" s="11" t="s">
        <v>150</v>
      </c>
      <c r="B78" s="16">
        <f>'Исходные данные'!C79</f>
        <v>90794</v>
      </c>
      <c r="C78" s="22">
        <f>'Исходные данные'!D79</f>
        <v>72772</v>
      </c>
      <c r="D78" s="51">
        <f>C78-B78</f>
        <v>-18022</v>
      </c>
      <c r="E78" s="18">
        <f t="shared" si="10"/>
        <v>80.15067074916846</v>
      </c>
      <c r="F78" s="19">
        <f>B78/$B$69*100</f>
        <v>3.003307164022501</v>
      </c>
      <c r="G78" s="19">
        <f t="shared" si="12"/>
        <v>2.590640558056414</v>
      </c>
      <c r="H78" s="4"/>
      <c r="I78" s="84"/>
    </row>
    <row r="79" spans="1:9" ht="12.75">
      <c r="A79" s="11" t="s">
        <v>151</v>
      </c>
      <c r="B79" s="16">
        <f>'Исходные данные'!C80</f>
        <v>41032</v>
      </c>
      <c r="C79" s="22">
        <f>'Исходные данные'!D80</f>
        <v>50660</v>
      </c>
      <c r="D79" s="51">
        <f>C79-B79</f>
        <v>9628</v>
      </c>
      <c r="E79" s="18">
        <f t="shared" si="10"/>
        <v>123.46461298498733</v>
      </c>
      <c r="F79" s="19">
        <f>B79/$B$69*100</f>
        <v>1.3572669951116954</v>
      </c>
      <c r="G79" s="19">
        <f t="shared" si="12"/>
        <v>1.803466314944456</v>
      </c>
      <c r="H79" s="4"/>
      <c r="I79" s="84"/>
    </row>
    <row r="80" spans="1:9" ht="12.75">
      <c r="A80" s="11" t="s">
        <v>145</v>
      </c>
      <c r="B80" s="16">
        <f>'Исходные данные'!C81</f>
        <v>71</v>
      </c>
      <c r="C80" s="22">
        <f>'Исходные данные'!D81</f>
        <v>95</v>
      </c>
      <c r="D80" s="51">
        <f>C80-B80</f>
        <v>24</v>
      </c>
      <c r="E80" s="18">
        <f t="shared" si="10"/>
        <v>133.80281690140845</v>
      </c>
      <c r="F80" s="19">
        <f>B80/$B$69*100</f>
        <v>0.0023485561672092602</v>
      </c>
      <c r="G80" s="19">
        <f t="shared" si="12"/>
        <v>0.0033819443331962757</v>
      </c>
      <c r="H80" s="4"/>
      <c r="I80" s="84"/>
    </row>
    <row r="81" spans="1:9" ht="12.75">
      <c r="A81" s="11" t="s">
        <v>36</v>
      </c>
      <c r="B81" s="16">
        <f>'Исходные данные'!C82</f>
        <v>5419</v>
      </c>
      <c r="C81" s="22">
        <f>'Исходные данные'!D82</f>
        <v>6474</v>
      </c>
      <c r="D81" s="51">
        <f t="shared" si="9"/>
        <v>1055</v>
      </c>
      <c r="E81" s="18">
        <f t="shared" si="10"/>
        <v>119.4685366303746</v>
      </c>
      <c r="F81" s="19">
        <f t="shared" si="11"/>
        <v>0.1792510685930561</v>
      </c>
      <c r="G81" s="19">
        <f t="shared" si="12"/>
        <v>0.23047060645381778</v>
      </c>
      <c r="H81" s="4"/>
      <c r="I81" s="84"/>
    </row>
    <row r="82" spans="1:9" ht="12.75">
      <c r="A82" s="11" t="s">
        <v>37</v>
      </c>
      <c r="B82" s="16">
        <f>'Исходные данные'!C83</f>
        <v>82296</v>
      </c>
      <c r="C82" s="22">
        <f>'Исходные данные'!D83</f>
        <v>48548</v>
      </c>
      <c r="D82" s="51">
        <f t="shared" si="9"/>
        <v>-33748</v>
      </c>
      <c r="E82" s="18">
        <f t="shared" si="10"/>
        <v>58.99193156411005</v>
      </c>
      <c r="F82" s="19">
        <f t="shared" si="11"/>
        <v>2.722208145586666</v>
      </c>
      <c r="G82" s="19">
        <f t="shared" si="12"/>
        <v>1.7282803525053978</v>
      </c>
      <c r="H82" s="4"/>
      <c r="I82" s="84"/>
    </row>
    <row r="83" spans="1:9" ht="14.25" customHeight="1">
      <c r="A83" s="23" t="s">
        <v>20</v>
      </c>
      <c r="B83" s="16">
        <f>'Исходные данные'!C84</f>
        <v>63985</v>
      </c>
      <c r="C83" s="22">
        <f>'Исходные данные'!D84</f>
        <v>69071</v>
      </c>
      <c r="D83" s="52">
        <f t="shared" si="9"/>
        <v>5086</v>
      </c>
      <c r="E83" s="18">
        <f t="shared" si="10"/>
        <v>107.94873798546534</v>
      </c>
      <c r="F83" s="19">
        <f t="shared" si="11"/>
        <v>2.1165122022378102</v>
      </c>
      <c r="G83" s="19">
        <f t="shared" si="12"/>
        <v>2.4588871267178942</v>
      </c>
      <c r="H83" s="4"/>
      <c r="I83" s="84"/>
    </row>
    <row r="84" spans="1:9" ht="14.25" customHeight="1">
      <c r="A84" s="11" t="s">
        <v>118</v>
      </c>
      <c r="B84" s="16">
        <f>'Исходные данные'!C85</f>
        <v>47011</v>
      </c>
      <c r="C84" s="22">
        <f>'Исходные данные'!D85</f>
        <v>48816</v>
      </c>
      <c r="D84" s="52">
        <f>C84-B84</f>
        <v>1805</v>
      </c>
      <c r="E84" s="18">
        <f t="shared" si="10"/>
        <v>103.83952691923166</v>
      </c>
      <c r="F84" s="19">
        <f>B84/$B$69*100</f>
        <v>1.5550418869954161</v>
      </c>
      <c r="G84" s="19">
        <f t="shared" si="12"/>
        <v>1.7378209954664146</v>
      </c>
      <c r="H84" s="4"/>
      <c r="I84" s="84"/>
    </row>
    <row r="85" spans="1:9" ht="14.25" customHeight="1">
      <c r="A85" s="11" t="s">
        <v>119</v>
      </c>
      <c r="B85" s="16">
        <f>'Исходные данные'!C86</f>
        <v>16974</v>
      </c>
      <c r="C85" s="22">
        <f>'Исходные данные'!D86</f>
        <v>20255</v>
      </c>
      <c r="D85" s="52">
        <f>C85-B85</f>
        <v>3281</v>
      </c>
      <c r="E85" s="18">
        <f t="shared" si="10"/>
        <v>119.329562860846</v>
      </c>
      <c r="F85" s="19">
        <f>B85/$B$69*100</f>
        <v>0.5614703152423942</v>
      </c>
      <c r="G85" s="19">
        <f t="shared" si="12"/>
        <v>0.7210661312514797</v>
      </c>
      <c r="H85" s="4"/>
      <c r="I85" s="84"/>
    </row>
    <row r="86" spans="1:9" ht="14.25" customHeight="1">
      <c r="A86" s="23" t="s">
        <v>21</v>
      </c>
      <c r="B86" s="16">
        <f>'Исходные данные'!C87</f>
        <v>117478</v>
      </c>
      <c r="C86" s="22">
        <f>'Исходные данные'!D87</f>
        <v>99894</v>
      </c>
      <c r="D86" s="52">
        <f t="shared" si="9"/>
        <v>-17584</v>
      </c>
      <c r="E86" s="18">
        <f t="shared" si="10"/>
        <v>85.03209111493216</v>
      </c>
      <c r="F86" s="19">
        <f t="shared" si="11"/>
        <v>3.885967343822669</v>
      </c>
      <c r="G86" s="19">
        <f t="shared" si="12"/>
        <v>3.5561678654769344</v>
      </c>
      <c r="H86" s="4"/>
      <c r="I86" s="84"/>
    </row>
    <row r="87" spans="1:9" ht="14.25" customHeight="1">
      <c r="A87" s="23" t="s">
        <v>22</v>
      </c>
      <c r="B87" s="16">
        <f>'Исходные данные'!C88</f>
        <v>320</v>
      </c>
      <c r="C87" s="22">
        <f>'Исходные данные'!D88</f>
        <v>196</v>
      </c>
      <c r="D87" s="52">
        <f t="shared" si="9"/>
        <v>-124</v>
      </c>
      <c r="E87" s="18">
        <f t="shared" si="10"/>
        <v>61.25000000000001</v>
      </c>
      <c r="F87" s="19">
        <f t="shared" si="11"/>
        <v>0.010585041880379764</v>
      </c>
      <c r="G87" s="19">
        <f t="shared" si="12"/>
        <v>0.006977485150594422</v>
      </c>
      <c r="H87" s="4"/>
      <c r="I87" s="84"/>
    </row>
    <row r="88" spans="1:9" ht="14.25" customHeight="1">
      <c r="A88" s="23" t="s">
        <v>23</v>
      </c>
      <c r="B88" s="16">
        <f>'Исходные данные'!C89</f>
        <v>12104</v>
      </c>
      <c r="C88" s="22">
        <f>'Исходные данные'!D89</f>
        <v>17052</v>
      </c>
      <c r="D88" s="52">
        <f t="shared" si="9"/>
        <v>4948</v>
      </c>
      <c r="E88" s="18">
        <f t="shared" si="10"/>
        <v>140.8790482485129</v>
      </c>
      <c r="F88" s="19"/>
      <c r="G88" s="19">
        <f t="shared" si="12"/>
        <v>0.6070412081017147</v>
      </c>
      <c r="H88" s="4"/>
      <c r="I88" s="84"/>
    </row>
    <row r="89" spans="1:9" ht="14.25" customHeight="1">
      <c r="A89" s="23" t="s">
        <v>38</v>
      </c>
      <c r="B89" s="16">
        <f>'Исходные данные'!C90</f>
        <v>232559</v>
      </c>
      <c r="C89" s="22">
        <f>'Исходные данные'!D90</f>
        <v>224050</v>
      </c>
      <c r="D89" s="52">
        <f t="shared" si="9"/>
        <v>-8509</v>
      </c>
      <c r="E89" s="18">
        <f t="shared" si="10"/>
        <v>96.34114353776891</v>
      </c>
      <c r="F89" s="19">
        <f>B89/$B$69*100</f>
        <v>7.692646108310118</v>
      </c>
      <c r="G89" s="19">
        <f t="shared" si="12"/>
        <v>7.976048714238164</v>
      </c>
      <c r="H89" s="4"/>
      <c r="I89" s="84"/>
    </row>
    <row r="90" spans="1:9" ht="12.75">
      <c r="A90" s="23" t="s">
        <v>41</v>
      </c>
      <c r="B90" s="16">
        <f>'Исходные данные'!C91</f>
        <v>121202</v>
      </c>
      <c r="C90" s="22">
        <f>'Исходные данные'!D91</f>
        <v>101849</v>
      </c>
      <c r="D90" s="52">
        <f t="shared" si="9"/>
        <v>-19353</v>
      </c>
      <c r="E90" s="18">
        <f t="shared" si="10"/>
        <v>84.03244170888269</v>
      </c>
      <c r="F90" s="19">
        <f>B90/$B$69*100</f>
        <v>4.009150768705588</v>
      </c>
      <c r="G90" s="19">
        <f t="shared" si="12"/>
        <v>3.62576471991271</v>
      </c>
      <c r="H90" s="4"/>
      <c r="I90" s="84"/>
    </row>
    <row r="91" spans="1:9" ht="14.25" customHeight="1">
      <c r="A91" s="23" t="s">
        <v>40</v>
      </c>
      <c r="B91" s="16">
        <f>'Исходные данные'!C92</f>
        <v>100155</v>
      </c>
      <c r="C91" s="22">
        <f>'Исходные данные'!D92</f>
        <v>110391</v>
      </c>
      <c r="D91" s="52">
        <f aca="true" t="shared" si="13" ref="D91:D96">C91-B91</f>
        <v>10236</v>
      </c>
      <c r="E91" s="18">
        <f t="shared" si="10"/>
        <v>110.2201587539314</v>
      </c>
      <c r="F91" s="19">
        <f aca="true" t="shared" si="14" ref="F91:F96">B91/$B$69*100</f>
        <v>3.3129527172794853</v>
      </c>
      <c r="G91" s="19">
        <f aca="true" t="shared" si="15" ref="G91:G96">C91/$C$69*100</f>
        <v>3.929854914588106</v>
      </c>
      <c r="H91" s="4"/>
      <c r="I91" s="84"/>
    </row>
    <row r="92" spans="1:9" ht="14.25" customHeight="1">
      <c r="A92" s="23" t="s">
        <v>42</v>
      </c>
      <c r="B92" s="16">
        <f>'Исходные данные'!C93</f>
        <v>2433</v>
      </c>
      <c r="C92" s="22">
        <f>'Исходные данные'!D93</f>
        <v>1021</v>
      </c>
      <c r="D92" s="52">
        <f t="shared" si="13"/>
        <v>-1412</v>
      </c>
      <c r="E92" s="18">
        <f t="shared" si="10"/>
        <v>41.96465269214961</v>
      </c>
      <c r="F92" s="19">
        <f t="shared" si="14"/>
        <v>0.0804793965467624</v>
      </c>
      <c r="G92" s="19">
        <f t="shared" si="15"/>
        <v>0.03634700172835155</v>
      </c>
      <c r="H92" s="4"/>
      <c r="I92" s="84"/>
    </row>
    <row r="93" spans="1:9" ht="14.25" customHeight="1">
      <c r="A93" s="23" t="s">
        <v>146</v>
      </c>
      <c r="B93" s="16">
        <f>'Исходные данные'!C94</f>
        <v>8817</v>
      </c>
      <c r="C93" s="22">
        <f>'Исходные данные'!D94</f>
        <v>10775</v>
      </c>
      <c r="D93" s="52">
        <f t="shared" si="13"/>
        <v>1958</v>
      </c>
      <c r="E93" s="18">
        <f t="shared" si="10"/>
        <v>122.20709992060792</v>
      </c>
      <c r="F93" s="19">
        <f t="shared" si="14"/>
        <v>0.29165098206033874</v>
      </c>
      <c r="G93" s="19">
        <f t="shared" si="15"/>
        <v>0.3835836862125249</v>
      </c>
      <c r="H93" s="4"/>
      <c r="I93" s="84"/>
    </row>
    <row r="94" spans="1:9" ht="12.75">
      <c r="A94" s="23" t="s">
        <v>153</v>
      </c>
      <c r="B94" s="16">
        <f>'Исходные данные'!C95</f>
        <v>-48</v>
      </c>
      <c r="C94" s="22">
        <f>'Исходные данные'!D95</f>
        <v>14</v>
      </c>
      <c r="D94" s="52">
        <f t="shared" si="13"/>
        <v>62</v>
      </c>
      <c r="E94" s="18">
        <f t="shared" si="10"/>
      </c>
      <c r="F94" s="19">
        <f t="shared" si="14"/>
        <v>-0.0015877562820569647</v>
      </c>
      <c r="G94" s="19">
        <f t="shared" si="15"/>
        <v>0.0004983917964710301</v>
      </c>
      <c r="H94" s="4"/>
      <c r="I94" s="84"/>
    </row>
    <row r="95" spans="1:9" ht="12.75">
      <c r="A95" s="23" t="s">
        <v>24</v>
      </c>
      <c r="B95" s="16">
        <f>'Исходные данные'!C96</f>
        <v>54</v>
      </c>
      <c r="C95" s="22">
        <f>'Исходные данные'!D96</f>
        <v>4</v>
      </c>
      <c r="D95" s="52">
        <f t="shared" si="13"/>
        <v>-50</v>
      </c>
      <c r="E95" s="18">
        <f t="shared" si="10"/>
        <v>7.4074074074074066</v>
      </c>
      <c r="F95" s="19">
        <f t="shared" si="14"/>
        <v>0.0017862258173140856</v>
      </c>
      <c r="G95" s="19">
        <f t="shared" si="15"/>
        <v>0.00014239765613458002</v>
      </c>
      <c r="H95" s="4"/>
      <c r="I95" s="84"/>
    </row>
    <row r="96" spans="1:9" ht="14.25" customHeight="1" thickBot="1">
      <c r="A96" s="24" t="s">
        <v>29</v>
      </c>
      <c r="B96" s="25">
        <f>'Исходные данные'!C105</f>
        <v>1369</v>
      </c>
      <c r="C96" s="53">
        <f>'Исходные данные'!D105</f>
        <v>1627</v>
      </c>
      <c r="D96" s="54">
        <f t="shared" si="13"/>
        <v>258</v>
      </c>
      <c r="E96" s="26">
        <f t="shared" si="10"/>
        <v>118.84587289992696</v>
      </c>
      <c r="F96" s="27">
        <f t="shared" si="14"/>
        <v>0.04528413229449968</v>
      </c>
      <c r="G96" s="27">
        <f t="shared" si="15"/>
        <v>0.057920246632740424</v>
      </c>
      <c r="H96" s="4"/>
      <c r="I96" s="84"/>
    </row>
    <row r="97" spans="1:9" ht="10.5" customHeight="1">
      <c r="A97" s="37"/>
      <c r="B97" s="43"/>
      <c r="C97" s="44"/>
      <c r="D97" s="45"/>
      <c r="E97" s="45"/>
      <c r="F97" s="46"/>
      <c r="G97" s="46"/>
      <c r="H97" s="4"/>
      <c r="I97" s="4"/>
    </row>
    <row r="98" spans="1:9" ht="28.5" customHeight="1">
      <c r="A98" s="153" t="str">
        <f>"краевой бюджет
(доля в территориальном бюджете:    "&amp;B101&amp;" - "&amp;TEXT(IF(AND(B102&gt;0,B$69&gt;0),B102/B$69*100,IF(AND(B102&lt;0,B$69&lt;0),B$69/B102*100,0)),"0.0")&amp;"%;     "&amp;C101&amp;" - "&amp;TEXT(IF(AND(C102&gt;0,C$69&gt;0),C102/C$69*100,IF(AND(C102&lt;0,C$69&lt;0),C$69/C102*100,0)),"0.0")&amp;"%) "</f>
        <v>краевой бюджет
(доля в территориальном бюджете:    2014г. - 69.7%;     2015г. - 67.2%) </v>
      </c>
      <c r="B98" s="153"/>
      <c r="C98" s="153"/>
      <c r="D98" s="153"/>
      <c r="E98" s="153"/>
      <c r="F98" s="153"/>
      <c r="G98" s="153"/>
      <c r="H98" s="4"/>
      <c r="I98" s="4"/>
    </row>
    <row r="99" spans="2:9" ht="10.5" customHeight="1" thickBot="1">
      <c r="B99" s="47"/>
      <c r="D99" s="55"/>
      <c r="E99" s="55"/>
      <c r="F99" s="35"/>
      <c r="G99" s="36" t="s">
        <v>30</v>
      </c>
      <c r="H99" s="4"/>
      <c r="I99" s="4"/>
    </row>
    <row r="100" spans="1:9" ht="26.25" thickBot="1">
      <c r="A100" s="6"/>
      <c r="B100" s="93" t="str">
        <f>$B$6</f>
        <v>январь-февраль</v>
      </c>
      <c r="C100" s="61" t="str">
        <f>$C$6</f>
        <v>январь-февраль</v>
      </c>
      <c r="D100" s="154" t="s">
        <v>2</v>
      </c>
      <c r="E100" s="155"/>
      <c r="F100" s="159" t="s">
        <v>31</v>
      </c>
      <c r="G100" s="160"/>
      <c r="H100" s="4"/>
      <c r="I100" s="4"/>
    </row>
    <row r="101" spans="1:9" ht="13.5" thickBot="1">
      <c r="A101" s="49"/>
      <c r="B101" s="95" t="str">
        <f>$B$7</f>
        <v>2014г.</v>
      </c>
      <c r="C101" s="95" t="str">
        <f>$C$7</f>
        <v>2015г.</v>
      </c>
      <c r="D101" s="50" t="s">
        <v>4</v>
      </c>
      <c r="E101" s="96" t="s">
        <v>5</v>
      </c>
      <c r="F101" s="10" t="str">
        <f>$F$7</f>
        <v>2014г.</v>
      </c>
      <c r="G101" s="10" t="str">
        <f>$G$7</f>
        <v>2015г.</v>
      </c>
      <c r="H101" s="4"/>
      <c r="I101" s="4"/>
    </row>
    <row r="102" spans="1:9" s="2" customFormat="1" ht="12.75">
      <c r="A102" s="39" t="s">
        <v>35</v>
      </c>
      <c r="B102" s="85">
        <f>'Исходные данные'!C107</f>
        <v>2106853</v>
      </c>
      <c r="C102" s="85">
        <f>'Исходные данные'!D107</f>
        <v>1886992</v>
      </c>
      <c r="D102" s="89">
        <f aca="true" t="shared" si="16" ref="D102:D120">C102-B102</f>
        <v>-219861</v>
      </c>
      <c r="E102" s="83">
        <f aca="true" t="shared" si="17" ref="E102:E124">IF(B102&lt;&gt;0,IF(AND(B102&gt;0,C102&gt;0),C102/B102*100,IF(AND(B102&lt;0,C102&lt;0),B102/C102*100,"")),"")</f>
        <v>89.56448314144366</v>
      </c>
      <c r="F102" s="87">
        <v>100</v>
      </c>
      <c r="G102" s="87">
        <v>100</v>
      </c>
      <c r="H102" s="84"/>
      <c r="I102" s="84"/>
    </row>
    <row r="103" spans="1:9" ht="12.75">
      <c r="A103" s="11" t="s">
        <v>8</v>
      </c>
      <c r="B103" s="16">
        <f>'Исходные данные'!C108</f>
        <v>331729</v>
      </c>
      <c r="C103" s="22">
        <f>'Исходные данные'!D108</f>
        <v>202322</v>
      </c>
      <c r="D103" s="51">
        <f t="shared" si="16"/>
        <v>-129407</v>
      </c>
      <c r="E103" s="18">
        <f t="shared" si="17"/>
        <v>60.99014557063145</v>
      </c>
      <c r="F103" s="19">
        <f aca="true" t="shared" si="18" ref="F103:F120">B103/$B$102*100</f>
        <v>15.745237090580122</v>
      </c>
      <c r="G103" s="19">
        <f aca="true" t="shared" si="19" ref="G103:G120">C103/$C$102*100</f>
        <v>10.721932048466554</v>
      </c>
      <c r="H103" s="4"/>
      <c r="I103" s="84"/>
    </row>
    <row r="104" spans="1:9" ht="12.75">
      <c r="A104" s="20" t="s">
        <v>10</v>
      </c>
      <c r="B104" s="16">
        <f>'Исходные данные'!C109</f>
        <v>1433415</v>
      </c>
      <c r="C104" s="22">
        <f>'Исходные данные'!D109</f>
        <v>1394058</v>
      </c>
      <c r="D104" s="51">
        <f t="shared" si="16"/>
        <v>-39357</v>
      </c>
      <c r="E104" s="18">
        <f t="shared" si="17"/>
        <v>97.25431923064849</v>
      </c>
      <c r="F104" s="19">
        <f t="shared" si="18"/>
        <v>68.03583353940688</v>
      </c>
      <c r="G104" s="19">
        <f t="shared" si="19"/>
        <v>73.87726074090403</v>
      </c>
      <c r="H104" s="4"/>
      <c r="I104" s="84"/>
    </row>
    <row r="105" spans="1:10" ht="12.75">
      <c r="A105" s="20" t="s">
        <v>13</v>
      </c>
      <c r="B105" s="16">
        <f>'Исходные данные'!C110</f>
        <v>0</v>
      </c>
      <c r="C105" s="22">
        <f>'Исходные данные'!D110</f>
        <v>2061</v>
      </c>
      <c r="D105" s="51">
        <f t="shared" si="16"/>
        <v>2061</v>
      </c>
      <c r="E105" s="18">
        <f t="shared" si="17"/>
      </c>
      <c r="F105" s="19">
        <f t="shared" si="18"/>
        <v>0</v>
      </c>
      <c r="G105" s="19">
        <f t="shared" si="19"/>
        <v>0.1092214487395813</v>
      </c>
      <c r="H105" s="4"/>
      <c r="I105" s="84"/>
      <c r="J105" s="59"/>
    </row>
    <row r="106" spans="1:9" ht="12.75">
      <c r="A106" s="21" t="s">
        <v>14</v>
      </c>
      <c r="B106" s="16">
        <f>'Исходные данные'!C111</f>
        <v>0</v>
      </c>
      <c r="C106" s="22">
        <f>'Исходные данные'!D111</f>
        <v>0</v>
      </c>
      <c r="D106" s="51">
        <f t="shared" si="16"/>
        <v>0</v>
      </c>
      <c r="E106" s="18">
        <f t="shared" si="17"/>
      </c>
      <c r="F106" s="19">
        <f t="shared" si="18"/>
        <v>0</v>
      </c>
      <c r="G106" s="19">
        <f t="shared" si="19"/>
        <v>0</v>
      </c>
      <c r="H106" s="4"/>
      <c r="I106" s="84"/>
    </row>
    <row r="107" spans="1:9" ht="12.75">
      <c r="A107" s="20" t="s">
        <v>15</v>
      </c>
      <c r="B107" s="16">
        <f>'Исходные данные'!C112</f>
        <v>0</v>
      </c>
      <c r="C107" s="22">
        <f>'Исходные данные'!D112</f>
        <v>2061</v>
      </c>
      <c r="D107" s="51">
        <f t="shared" si="16"/>
        <v>2061</v>
      </c>
      <c r="E107" s="18">
        <f t="shared" si="17"/>
      </c>
      <c r="F107" s="19">
        <f t="shared" si="18"/>
        <v>0</v>
      </c>
      <c r="G107" s="19">
        <f t="shared" si="19"/>
        <v>0.1092214487395813</v>
      </c>
      <c r="H107" s="4"/>
      <c r="I107" s="84"/>
    </row>
    <row r="108" spans="1:9" ht="12.75">
      <c r="A108" s="11" t="s">
        <v>16</v>
      </c>
      <c r="B108" s="16">
        <f>'Исходные данные'!C113</f>
        <v>72575</v>
      </c>
      <c r="C108" s="22">
        <f>'Исходные данные'!D113</f>
        <v>67983</v>
      </c>
      <c r="D108" s="51">
        <f t="shared" si="16"/>
        <v>-4592</v>
      </c>
      <c r="E108" s="18">
        <f t="shared" si="17"/>
        <v>93.67275232518085</v>
      </c>
      <c r="F108" s="19">
        <f t="shared" si="18"/>
        <v>3.444711140264651</v>
      </c>
      <c r="G108" s="19">
        <f t="shared" si="19"/>
        <v>3.6027179765468</v>
      </c>
      <c r="H108" s="4"/>
      <c r="I108" s="84"/>
    </row>
    <row r="109" spans="1:9" ht="12.75">
      <c r="A109" s="11" t="s">
        <v>148</v>
      </c>
      <c r="B109" s="16">
        <f>'Исходные данные'!C114</f>
        <v>72504</v>
      </c>
      <c r="C109" s="22">
        <f>'Исходные данные'!D114</f>
        <v>67888</v>
      </c>
      <c r="D109" s="51">
        <f>C109-B109</f>
        <v>-4616</v>
      </c>
      <c r="E109" s="18">
        <f t="shared" si="17"/>
        <v>93.63345470594726</v>
      </c>
      <c r="F109" s="19">
        <f>B109/$B$102*100</f>
        <v>3.441341185170489</v>
      </c>
      <c r="G109" s="19">
        <f>C109/$C$102*100</f>
        <v>3.597683508992089</v>
      </c>
      <c r="H109" s="4"/>
      <c r="I109" s="84"/>
    </row>
    <row r="110" spans="1:9" ht="12.75">
      <c r="A110" s="11" t="s">
        <v>150</v>
      </c>
      <c r="B110" s="16">
        <f>'Исходные данные'!C115</f>
        <v>49937</v>
      </c>
      <c r="C110" s="22">
        <f>'Исходные данные'!D115</f>
        <v>40025</v>
      </c>
      <c r="D110" s="51">
        <f>C110-B110</f>
        <v>-9912</v>
      </c>
      <c r="E110" s="18">
        <f t="shared" si="17"/>
        <v>80.15099024771212</v>
      </c>
      <c r="F110" s="19">
        <f>B110/$B$102*100</f>
        <v>2.370217570945861</v>
      </c>
      <c r="G110" s="19">
        <f>C110/$C$102*100</f>
        <v>2.121100672392888</v>
      </c>
      <c r="H110" s="4"/>
      <c r="I110" s="84"/>
    </row>
    <row r="111" spans="1:9" ht="12.75">
      <c r="A111" s="11" t="s">
        <v>151</v>
      </c>
      <c r="B111" s="16">
        <f>'Исходные данные'!C116</f>
        <v>22567</v>
      </c>
      <c r="C111" s="22">
        <f>'Исходные данные'!D116</f>
        <v>27863</v>
      </c>
      <c r="D111" s="51">
        <f>C111-B111</f>
        <v>5296</v>
      </c>
      <c r="E111" s="18">
        <f t="shared" si="17"/>
        <v>123.46789559976958</v>
      </c>
      <c r="F111" s="19">
        <f>B111/$B$102*100</f>
        <v>1.0711236142246279</v>
      </c>
      <c r="G111" s="19">
        <f>C111/$C$102*100</f>
        <v>1.4765828365992013</v>
      </c>
      <c r="H111" s="4"/>
      <c r="I111" s="84"/>
    </row>
    <row r="112" spans="1:9" ht="12.75">
      <c r="A112" s="11" t="s">
        <v>145</v>
      </c>
      <c r="B112" s="16">
        <f>'Исходные данные'!C117</f>
        <v>71</v>
      </c>
      <c r="C112" s="22">
        <f>'Исходные данные'!D117</f>
        <v>95</v>
      </c>
      <c r="D112" s="51">
        <f>C112-B112</f>
        <v>24</v>
      </c>
      <c r="E112" s="18">
        <f t="shared" si="17"/>
        <v>133.80281690140845</v>
      </c>
      <c r="F112" s="19">
        <f>B112/$B$102*100</f>
        <v>0.003369955094161766</v>
      </c>
      <c r="G112" s="19">
        <f>C112/$C$102*100</f>
        <v>0.005034467554711414</v>
      </c>
      <c r="H112" s="4"/>
      <c r="I112" s="84"/>
    </row>
    <row r="113" spans="1:9" ht="12.75">
      <c r="A113" s="11" t="s">
        <v>37</v>
      </c>
      <c r="B113" s="16">
        <f>'Исходные данные'!C118</f>
        <v>82296</v>
      </c>
      <c r="C113" s="22">
        <f>'Исходные данные'!D118</f>
        <v>48548</v>
      </c>
      <c r="D113" s="51">
        <f t="shared" si="16"/>
        <v>-33748</v>
      </c>
      <c r="E113" s="18">
        <f t="shared" si="17"/>
        <v>58.99193156411005</v>
      </c>
      <c r="F113" s="19">
        <f t="shared" si="18"/>
        <v>3.9061102032272776</v>
      </c>
      <c r="G113" s="19">
        <f t="shared" si="19"/>
        <v>2.5727719036434706</v>
      </c>
      <c r="H113" s="4"/>
      <c r="I113" s="84"/>
    </row>
    <row r="114" spans="1:9" ht="14.25" customHeight="1">
      <c r="A114" s="23" t="s">
        <v>20</v>
      </c>
      <c r="B114" s="16">
        <f>'Исходные данные'!C119</f>
        <v>63985</v>
      </c>
      <c r="C114" s="22">
        <f>'Исходные данные'!D119</f>
        <v>69071</v>
      </c>
      <c r="D114" s="51">
        <f t="shared" si="16"/>
        <v>5086</v>
      </c>
      <c r="E114" s="18">
        <f t="shared" si="17"/>
        <v>107.94873798546534</v>
      </c>
      <c r="F114" s="19">
        <f t="shared" si="18"/>
        <v>3.036994038027333</v>
      </c>
      <c r="G114" s="19">
        <f t="shared" si="19"/>
        <v>3.6603758786470744</v>
      </c>
      <c r="H114" s="4"/>
      <c r="I114" s="84"/>
    </row>
    <row r="115" spans="1:9" ht="14.25" customHeight="1">
      <c r="A115" s="11" t="s">
        <v>118</v>
      </c>
      <c r="B115" s="16">
        <f>'Исходные данные'!C120</f>
        <v>47011</v>
      </c>
      <c r="C115" s="22">
        <f>'Исходные данные'!D120</f>
        <v>48816</v>
      </c>
      <c r="D115" s="51">
        <f>C115-B115</f>
        <v>1805</v>
      </c>
      <c r="E115" s="18">
        <f t="shared" si="17"/>
        <v>103.83952691923166</v>
      </c>
      <c r="F115" s="19">
        <f>B115/$B$102*100</f>
        <v>2.2313374497413916</v>
      </c>
      <c r="G115" s="19">
        <f>C115/$C$102*100</f>
        <v>2.5869744015872884</v>
      </c>
      <c r="H115" s="4"/>
      <c r="I115" s="84"/>
    </row>
    <row r="116" spans="1:9" ht="14.25" customHeight="1">
      <c r="A116" s="11" t="s">
        <v>119</v>
      </c>
      <c r="B116" s="16">
        <f>'Исходные данные'!C121</f>
        <v>16974</v>
      </c>
      <c r="C116" s="22">
        <f>'Исходные данные'!D121</f>
        <v>20255</v>
      </c>
      <c r="D116" s="51">
        <f>C116-B116</f>
        <v>3281</v>
      </c>
      <c r="E116" s="18">
        <f t="shared" si="17"/>
        <v>119.329562860846</v>
      </c>
      <c r="F116" s="19">
        <f>B116/$B$102*100</f>
        <v>0.8056565882859412</v>
      </c>
      <c r="G116" s="19">
        <f>C116/$C$102*100</f>
        <v>1.0734014770597862</v>
      </c>
      <c r="H116" s="4"/>
      <c r="I116" s="84"/>
    </row>
    <row r="117" spans="1:9" ht="14.25" customHeight="1" hidden="1">
      <c r="A117" s="23" t="s">
        <v>22</v>
      </c>
      <c r="B117" s="16">
        <f>'Исходные данные'!C122</f>
        <v>320</v>
      </c>
      <c r="C117" s="22">
        <f>'Исходные данные'!D122</f>
        <v>196</v>
      </c>
      <c r="D117" s="51">
        <f t="shared" si="16"/>
        <v>-124</v>
      </c>
      <c r="E117" s="18">
        <f t="shared" si="17"/>
        <v>61.25000000000001</v>
      </c>
      <c r="F117" s="19">
        <f t="shared" si="18"/>
        <v>0.01518853000185585</v>
      </c>
      <c r="G117" s="19">
        <f t="shared" si="19"/>
        <v>0.010386901481299338</v>
      </c>
      <c r="H117" s="4"/>
      <c r="I117" s="84"/>
    </row>
    <row r="118" spans="1:9" ht="14.25" customHeight="1">
      <c r="A118" s="23" t="s">
        <v>23</v>
      </c>
      <c r="B118" s="16">
        <f>'Исходные данные'!C123</f>
        <v>0</v>
      </c>
      <c r="C118" s="22">
        <f>'Исходные данные'!D123</f>
        <v>7</v>
      </c>
      <c r="D118" s="51">
        <f t="shared" si="16"/>
        <v>7</v>
      </c>
      <c r="E118" s="18">
        <f t="shared" si="17"/>
      </c>
      <c r="F118" s="19">
        <f t="shared" si="18"/>
        <v>0</v>
      </c>
      <c r="G118" s="19">
        <f t="shared" si="19"/>
        <v>0.0003709607671892621</v>
      </c>
      <c r="H118" s="4"/>
      <c r="I118" s="84"/>
    </row>
    <row r="119" spans="1:9" ht="14.25" customHeight="1">
      <c r="A119" s="23" t="s">
        <v>38</v>
      </c>
      <c r="B119" s="16">
        <f>'Исходные данные'!C124</f>
        <v>121743</v>
      </c>
      <c r="C119" s="22">
        <f>'Исходные данные'!D124</f>
        <v>101866</v>
      </c>
      <c r="D119" s="51">
        <f t="shared" si="16"/>
        <v>-19877</v>
      </c>
      <c r="E119" s="18">
        <f t="shared" si="17"/>
        <v>83.67298325160378</v>
      </c>
      <c r="F119" s="19">
        <f t="shared" si="18"/>
        <v>5.778428775049801</v>
      </c>
      <c r="G119" s="19">
        <f t="shared" si="19"/>
        <v>5.398327072928767</v>
      </c>
      <c r="H119" s="4"/>
      <c r="I119" s="84"/>
    </row>
    <row r="120" spans="1:9" ht="12.75">
      <c r="A120" s="23" t="s">
        <v>41</v>
      </c>
      <c r="B120" s="16">
        <f>'Исходные данные'!C125</f>
        <v>121202</v>
      </c>
      <c r="C120" s="22">
        <f>'Исходные данные'!D125</f>
        <v>101849</v>
      </c>
      <c r="D120" s="51">
        <f t="shared" si="16"/>
        <v>-19353</v>
      </c>
      <c r="E120" s="18">
        <f t="shared" si="17"/>
        <v>84.03244170888269</v>
      </c>
      <c r="F120" s="19">
        <f t="shared" si="18"/>
        <v>5.752750666515414</v>
      </c>
      <c r="G120" s="19">
        <f t="shared" si="19"/>
        <v>5.39742616820845</v>
      </c>
      <c r="H120" s="4"/>
      <c r="I120" s="84"/>
    </row>
    <row r="121" spans="1:9" ht="14.25" customHeight="1">
      <c r="A121" s="23" t="s">
        <v>42</v>
      </c>
      <c r="B121" s="16">
        <f>'Исходные данные'!C126</f>
        <v>589</v>
      </c>
      <c r="C121" s="22">
        <f>'Исходные данные'!D126</f>
        <v>3</v>
      </c>
      <c r="D121" s="51">
        <f>C121-B121</f>
        <v>-586</v>
      </c>
      <c r="E121" s="18">
        <f t="shared" si="17"/>
        <v>0.5093378607809848</v>
      </c>
      <c r="F121" s="19">
        <f>B121/$B$102*100</f>
        <v>0.02795638803466592</v>
      </c>
      <c r="G121" s="19">
        <f>C121/$C$102*100</f>
        <v>0.00015898318593825518</v>
      </c>
      <c r="H121" s="4"/>
      <c r="I121" s="84"/>
    </row>
    <row r="122" spans="1:9" ht="12.75">
      <c r="A122" s="23" t="s">
        <v>153</v>
      </c>
      <c r="B122" s="16">
        <f>'Исходные данные'!C127</f>
        <v>-48</v>
      </c>
      <c r="C122" s="22">
        <f>'Исходные данные'!D127</f>
        <v>14</v>
      </c>
      <c r="D122" s="51">
        <f>C122-B122</f>
        <v>62</v>
      </c>
      <c r="E122" s="18">
        <f t="shared" si="17"/>
      </c>
      <c r="F122" s="19">
        <f>B122/$B$102*100</f>
        <v>-0.002278279500278377</v>
      </c>
      <c r="G122" s="19">
        <f>C122/$C$102*100</f>
        <v>0.0007419215343785242</v>
      </c>
      <c r="H122" s="4"/>
      <c r="I122" s="84"/>
    </row>
    <row r="123" spans="1:9" ht="12" customHeight="1">
      <c r="A123" s="23" t="s">
        <v>24</v>
      </c>
      <c r="B123" s="16">
        <f>'Исходные данные'!C128</f>
        <v>21</v>
      </c>
      <c r="C123" s="22">
        <f>'Исходные данные'!D128</f>
        <v>0</v>
      </c>
      <c r="D123" s="51">
        <f>C123-B123</f>
        <v>-21</v>
      </c>
      <c r="E123" s="18">
        <f t="shared" si="17"/>
      </c>
      <c r="F123" s="19">
        <f>B123/$B$102*100</f>
        <v>0.00099674728137179</v>
      </c>
      <c r="G123" s="19">
        <f>C123/$C$102*100</f>
        <v>0</v>
      </c>
      <c r="H123" s="4"/>
      <c r="I123" s="84"/>
    </row>
    <row r="124" spans="1:9" ht="14.25" customHeight="1" thickBot="1">
      <c r="A124" s="24" t="s">
        <v>29</v>
      </c>
      <c r="B124" s="25">
        <f>'Исходные данные'!C133</f>
        <v>769</v>
      </c>
      <c r="C124" s="42">
        <f>'Исходные данные'!D133</f>
        <v>880</v>
      </c>
      <c r="D124" s="54">
        <f>C124-B124</f>
        <v>111</v>
      </c>
      <c r="E124" s="26">
        <f t="shared" si="17"/>
        <v>114.43433029908974</v>
      </c>
      <c r="F124" s="27">
        <f>B124/$B$102*100</f>
        <v>0.03649993616070983</v>
      </c>
      <c r="G124" s="27">
        <f>C124/$C$102*100</f>
        <v>0.046635067875221516</v>
      </c>
      <c r="I124" s="84"/>
    </row>
    <row r="125" spans="1:7" ht="9.75" customHeight="1">
      <c r="A125" s="28"/>
      <c r="B125" s="29"/>
      <c r="C125" s="56"/>
      <c r="D125" s="30"/>
      <c r="E125" s="31"/>
      <c r="F125" s="32"/>
      <c r="G125" s="32"/>
    </row>
    <row r="126" spans="1:7" ht="30" customHeight="1">
      <c r="A126" s="153" t="str">
        <f>"местные бюджеты
(доля в территориальном бюджете:    "&amp;B129&amp;" - "&amp;TEXT(IF(AND(B130&gt;0,B$69&gt;0),B130/B$69*100,IF(AND(B130&lt;0,B$69&lt;0),B$69/B130*100,0)),"0.0")&amp;"%;     "&amp;C129&amp;" - "&amp;TEXT(IF(AND(C130&gt;0,C$69&gt;0),C130/C$69*100,IF(AND(C130&lt;0,C$69&lt;0),C$69/C130*100,0)),"0.0")&amp;"%) "</f>
        <v>местные бюджеты
(доля в территориальном бюджете:    2014г. - 30.3%;     2015г. - 32.8%) </v>
      </c>
      <c r="B126" s="153"/>
      <c r="C126" s="153"/>
      <c r="D126" s="153"/>
      <c r="E126" s="153"/>
      <c r="F126" s="153"/>
      <c r="G126" s="153"/>
    </row>
    <row r="127" spans="2:7" ht="12.75" customHeight="1" thickBot="1">
      <c r="B127" s="47"/>
      <c r="E127" s="3"/>
      <c r="F127" s="35"/>
      <c r="G127" s="36" t="s">
        <v>30</v>
      </c>
    </row>
    <row r="128" spans="1:7" ht="26.25" thickBot="1">
      <c r="A128" s="6"/>
      <c r="B128" s="93" t="str">
        <f>$B$6</f>
        <v>январь-февраль</v>
      </c>
      <c r="C128" s="61" t="str">
        <f>$C$6</f>
        <v>январь-февраль</v>
      </c>
      <c r="D128" s="154" t="s">
        <v>2</v>
      </c>
      <c r="E128" s="155"/>
      <c r="F128" s="159" t="s">
        <v>31</v>
      </c>
      <c r="G128" s="160"/>
    </row>
    <row r="129" spans="1:7" ht="13.5" thickBot="1">
      <c r="A129" s="49"/>
      <c r="B129" s="95" t="str">
        <f>$B$7</f>
        <v>2014г.</v>
      </c>
      <c r="C129" s="95" t="str">
        <f>$C$7</f>
        <v>2015г.</v>
      </c>
      <c r="D129" s="50" t="s">
        <v>4</v>
      </c>
      <c r="E129" s="96" t="s">
        <v>5</v>
      </c>
      <c r="F129" s="10" t="str">
        <f>$F$7</f>
        <v>2014г.</v>
      </c>
      <c r="G129" s="10" t="str">
        <f>$G$7</f>
        <v>2015г.</v>
      </c>
    </row>
    <row r="130" spans="1:9" s="2" customFormat="1" ht="12.75">
      <c r="A130" s="39" t="s">
        <v>35</v>
      </c>
      <c r="B130" s="90">
        <f>'Исходные данные'!C135</f>
        <v>916281</v>
      </c>
      <c r="C130" s="90">
        <f>'Исходные данные'!D135</f>
        <v>922043</v>
      </c>
      <c r="D130" s="89">
        <f aca="true" t="shared" si="20" ref="D130:D139">C130-B130</f>
        <v>5762</v>
      </c>
      <c r="E130" s="83">
        <f aca="true" t="shared" si="21" ref="E130:E146">IF(B130&lt;&gt;0,IF(AND(B130&gt;0,C130&gt;0),C130/B130*100,IF(AND(B130&lt;0,C130&lt;0),B130/C130*100,"")),"")</f>
        <v>100.62884639100886</v>
      </c>
      <c r="F130" s="87">
        <v>100</v>
      </c>
      <c r="G130" s="87">
        <v>100</v>
      </c>
      <c r="I130" s="84"/>
    </row>
    <row r="131" spans="1:9" ht="12.75">
      <c r="A131" s="20" t="s">
        <v>10</v>
      </c>
      <c r="B131" s="57">
        <f>'Исходные данные'!C136</f>
        <v>607697</v>
      </c>
      <c r="C131" s="22">
        <f>'Исходные данные'!D136</f>
        <v>612941</v>
      </c>
      <c r="D131" s="51">
        <f t="shared" si="20"/>
        <v>5244</v>
      </c>
      <c r="E131" s="18">
        <f t="shared" si="21"/>
        <v>100.86293004573004</v>
      </c>
      <c r="F131" s="19">
        <f aca="true" t="shared" si="22" ref="F131:F139">B131/$B$130*100</f>
        <v>66.32212170720554</v>
      </c>
      <c r="G131" s="19">
        <f aca="true" t="shared" si="23" ref="G131:G145">C131/$C$130*100</f>
        <v>66.47640077523499</v>
      </c>
      <c r="I131" s="84"/>
    </row>
    <row r="132" spans="1:9" ht="12.75">
      <c r="A132" s="20" t="s">
        <v>13</v>
      </c>
      <c r="B132" s="57">
        <f>'Исходные данные'!C137</f>
        <v>0</v>
      </c>
      <c r="C132" s="22">
        <f>'Исходные данные'!D137</f>
        <v>2061</v>
      </c>
      <c r="D132" s="51">
        <f t="shared" si="20"/>
        <v>2061</v>
      </c>
      <c r="E132" s="18">
        <f t="shared" si="21"/>
      </c>
      <c r="F132" s="19">
        <f t="shared" si="22"/>
        <v>0</v>
      </c>
      <c r="G132" s="19">
        <f t="shared" si="23"/>
        <v>0.2235253670381967</v>
      </c>
      <c r="I132" s="84"/>
    </row>
    <row r="133" spans="1:9" ht="12.75">
      <c r="A133" s="11" t="s">
        <v>16</v>
      </c>
      <c r="B133" s="57">
        <f>'Исходные данные'!C138</f>
        <v>62134</v>
      </c>
      <c r="C133" s="22">
        <f>'Исходные данные'!D138</f>
        <v>60693</v>
      </c>
      <c r="D133" s="51">
        <f t="shared" si="20"/>
        <v>-1441</v>
      </c>
      <c r="E133" s="18">
        <f t="shared" si="21"/>
        <v>97.68081887533396</v>
      </c>
      <c r="F133" s="19">
        <f t="shared" si="22"/>
        <v>6.781107542336903</v>
      </c>
      <c r="G133" s="19">
        <f t="shared" si="23"/>
        <v>6.58244789017432</v>
      </c>
      <c r="I133" s="84"/>
    </row>
    <row r="134" spans="1:9" ht="12.75">
      <c r="A134" s="11" t="s">
        <v>148</v>
      </c>
      <c r="B134" s="57">
        <f>'Исходные данные'!C139</f>
        <v>62134</v>
      </c>
      <c r="C134" s="22">
        <f>'Исходные данные'!D139</f>
        <v>60693</v>
      </c>
      <c r="D134" s="51">
        <f>C134-B134</f>
        <v>-1441</v>
      </c>
      <c r="E134" s="18">
        <f t="shared" si="21"/>
        <v>97.68081887533396</v>
      </c>
      <c r="F134" s="19">
        <f t="shared" si="22"/>
        <v>6.781107542336903</v>
      </c>
      <c r="G134" s="19">
        <f>C134/$C$130*100</f>
        <v>6.58244789017432</v>
      </c>
      <c r="I134" s="84"/>
    </row>
    <row r="135" spans="1:9" ht="12.75">
      <c r="A135" s="11" t="s">
        <v>149</v>
      </c>
      <c r="B135" s="57">
        <f>'Исходные данные'!C140</f>
        <v>2812</v>
      </c>
      <c r="C135" s="22">
        <f>'Исходные данные'!D140</f>
        <v>5149</v>
      </c>
      <c r="D135" s="51">
        <f>C135-B135</f>
        <v>2337</v>
      </c>
      <c r="E135" s="18">
        <f t="shared" si="21"/>
        <v>183.10810810810813</v>
      </c>
      <c r="F135" s="19">
        <f>B135/$B$130*100</f>
        <v>0.3068927545152633</v>
      </c>
      <c r="G135" s="19">
        <f>C135/$C$130*100</f>
        <v>0.5584338257543303</v>
      </c>
      <c r="I135" s="84"/>
    </row>
    <row r="136" spans="1:9" ht="12.75">
      <c r="A136" s="11" t="s">
        <v>150</v>
      </c>
      <c r="B136" s="57">
        <f>'Исходные данные'!C141</f>
        <v>40857</v>
      </c>
      <c r="C136" s="22">
        <f>'Исходные данные'!D141</f>
        <v>32747</v>
      </c>
      <c r="D136" s="51">
        <f>C136-B136</f>
        <v>-8110</v>
      </c>
      <c r="E136" s="18">
        <f t="shared" si="21"/>
        <v>80.15028024573513</v>
      </c>
      <c r="F136" s="19">
        <f>B136/$B$130*100</f>
        <v>4.459003297023512</v>
      </c>
      <c r="G136" s="19">
        <f>C136/$C$130*100</f>
        <v>3.551569720718014</v>
      </c>
      <c r="I136" s="84"/>
    </row>
    <row r="137" spans="1:9" ht="12.75">
      <c r="A137" s="11" t="s">
        <v>151</v>
      </c>
      <c r="B137" s="57">
        <f>'Исходные данные'!C142</f>
        <v>18465</v>
      </c>
      <c r="C137" s="22">
        <f>'Исходные данные'!D142</f>
        <v>22797</v>
      </c>
      <c r="D137" s="51">
        <f>C137-B137</f>
        <v>4332</v>
      </c>
      <c r="E137" s="18">
        <f t="shared" si="21"/>
        <v>123.46060113728676</v>
      </c>
      <c r="F137" s="19">
        <f>B137/$B$130*100</f>
        <v>2.0152114907981287</v>
      </c>
      <c r="G137" s="19">
        <f>C137/$C$130*100</f>
        <v>2.4724443437019747</v>
      </c>
      <c r="I137" s="84"/>
    </row>
    <row r="138" spans="1:9" ht="12.75">
      <c r="A138" s="11" t="s">
        <v>36</v>
      </c>
      <c r="B138" s="57">
        <f>'Исходные данные'!C143</f>
        <v>5419</v>
      </c>
      <c r="C138" s="22">
        <f>'Исходные данные'!D143</f>
        <v>6474</v>
      </c>
      <c r="D138" s="51">
        <f t="shared" si="20"/>
        <v>1055</v>
      </c>
      <c r="E138" s="18">
        <f t="shared" si="21"/>
        <v>119.4685366303746</v>
      </c>
      <c r="F138" s="19">
        <f t="shared" si="22"/>
        <v>0.5914124597148691</v>
      </c>
      <c r="G138" s="19">
        <f t="shared" si="23"/>
        <v>0.7021364513368682</v>
      </c>
      <c r="I138" s="84"/>
    </row>
    <row r="139" spans="1:9" ht="14.25" customHeight="1">
      <c r="A139" s="23" t="s">
        <v>21</v>
      </c>
      <c r="B139" s="57">
        <f>'Исходные данные'!C144</f>
        <v>117478</v>
      </c>
      <c r="C139" s="22">
        <f>'Исходные данные'!D144</f>
        <v>99894</v>
      </c>
      <c r="D139" s="52">
        <f t="shared" si="20"/>
        <v>-17584</v>
      </c>
      <c r="E139" s="18">
        <f t="shared" si="21"/>
        <v>85.03209111493216</v>
      </c>
      <c r="F139" s="19">
        <f t="shared" si="22"/>
        <v>12.821176036608856</v>
      </c>
      <c r="G139" s="19">
        <f t="shared" si="23"/>
        <v>10.833984965993993</v>
      </c>
      <c r="I139" s="84"/>
    </row>
    <row r="140" spans="1:9" ht="14.25" customHeight="1">
      <c r="A140" s="23" t="s">
        <v>23</v>
      </c>
      <c r="B140" s="57">
        <f>'Исходные данные'!C145</f>
        <v>12104</v>
      </c>
      <c r="C140" s="22">
        <f>'Исходные данные'!D145</f>
        <v>17045</v>
      </c>
      <c r="D140" s="52">
        <f>C140-B140</f>
        <v>4941</v>
      </c>
      <c r="E140" s="18">
        <f t="shared" si="21"/>
        <v>140.8212161269002</v>
      </c>
      <c r="F140" s="19"/>
      <c r="G140" s="19">
        <f t="shared" si="23"/>
        <v>1.8486122664561198</v>
      </c>
      <c r="I140" s="84"/>
    </row>
    <row r="141" spans="1:9" ht="14.25" customHeight="1">
      <c r="A141" s="23" t="s">
        <v>38</v>
      </c>
      <c r="B141" s="57">
        <f>'Исходные данные'!C146</f>
        <v>110816</v>
      </c>
      <c r="C141" s="22">
        <f>'Исходные данные'!D146</f>
        <v>122184</v>
      </c>
      <c r="D141" s="52">
        <f>C141-B141</f>
        <v>11368</v>
      </c>
      <c r="E141" s="18">
        <f t="shared" si="21"/>
        <v>110.25844643372797</v>
      </c>
      <c r="F141" s="19">
        <f>B141/$B$130*100</f>
        <v>12.094106502262953</v>
      </c>
      <c r="G141" s="19">
        <f t="shared" si="23"/>
        <v>13.251442720133443</v>
      </c>
      <c r="I141" s="84"/>
    </row>
    <row r="142" spans="1:9" ht="14.25" customHeight="1">
      <c r="A142" s="23" t="s">
        <v>44</v>
      </c>
      <c r="B142" s="57">
        <f>'Исходные данные'!C147</f>
        <v>100155</v>
      </c>
      <c r="C142" s="22">
        <f>'Исходные данные'!D147</f>
        <v>110391</v>
      </c>
      <c r="D142" s="52">
        <f>C142-B142</f>
        <v>10236</v>
      </c>
      <c r="E142" s="18">
        <f t="shared" si="21"/>
        <v>110.2201587539314</v>
      </c>
      <c r="F142" s="19">
        <f>B142/$B$130*100</f>
        <v>10.93059880102283</v>
      </c>
      <c r="G142" s="19">
        <f t="shared" si="23"/>
        <v>11.972435125042976</v>
      </c>
      <c r="I142" s="84"/>
    </row>
    <row r="143" spans="1:9" ht="14.25" customHeight="1">
      <c r="A143" s="23" t="s">
        <v>42</v>
      </c>
      <c r="B143" s="57">
        <f>'Исходные данные'!C148</f>
        <v>1844</v>
      </c>
      <c r="C143" s="22">
        <f>'Исходные данные'!D148</f>
        <v>1018</v>
      </c>
      <c r="D143" s="52">
        <f>C143-B143</f>
        <v>-826</v>
      </c>
      <c r="E143" s="18">
        <f t="shared" si="21"/>
        <v>55.20607375271149</v>
      </c>
      <c r="F143" s="19">
        <f>B143/$B$130*100</f>
        <v>0.20124830701498775</v>
      </c>
      <c r="G143" s="19">
        <f t="shared" si="23"/>
        <v>0.11040699837209327</v>
      </c>
      <c r="I143" s="84"/>
    </row>
    <row r="144" spans="1:9" ht="14.25" customHeight="1">
      <c r="A144" s="23" t="s">
        <v>146</v>
      </c>
      <c r="B144" s="57">
        <f>'Исходные данные'!C149</f>
        <v>8817</v>
      </c>
      <c r="C144" s="22">
        <f>'Исходные данные'!D149</f>
        <v>10775</v>
      </c>
      <c r="D144" s="52"/>
      <c r="E144" s="18">
        <f t="shared" si="21"/>
        <v>122.20709992060792</v>
      </c>
      <c r="F144" s="19"/>
      <c r="G144" s="19"/>
      <c r="I144" s="84"/>
    </row>
    <row r="145" spans="1:9" ht="12.75">
      <c r="A145" s="23" t="s">
        <v>24</v>
      </c>
      <c r="B145" s="57">
        <f>'Исходные данные'!C150</f>
        <v>33</v>
      </c>
      <c r="C145" s="22">
        <f>'Исходные данные'!D150</f>
        <v>4</v>
      </c>
      <c r="D145" s="52">
        <f>C145-B145</f>
        <v>-29</v>
      </c>
      <c r="E145" s="18">
        <f t="shared" si="21"/>
        <v>12.121212121212121</v>
      </c>
      <c r="F145" s="19">
        <f>B145/$B$130*100</f>
        <v>0.0036015152556912126</v>
      </c>
      <c r="G145" s="19">
        <f t="shared" si="23"/>
        <v>0.0004338192470416239</v>
      </c>
      <c r="I145" s="84"/>
    </row>
    <row r="146" spans="1:9" ht="14.25" customHeight="1" thickBot="1">
      <c r="A146" s="24" t="s">
        <v>29</v>
      </c>
      <c r="B146" s="25">
        <f>'Исходные данные'!C158</f>
        <v>600</v>
      </c>
      <c r="C146" s="42">
        <f>'Исходные данные'!D158</f>
        <v>747</v>
      </c>
      <c r="D146" s="54">
        <f>C146-B146</f>
        <v>147</v>
      </c>
      <c r="E146" s="26">
        <f t="shared" si="21"/>
        <v>124.50000000000001</v>
      </c>
      <c r="F146" s="27">
        <f>B146/$B$130*100</f>
        <v>0.06548209555802205</v>
      </c>
      <c r="G146" s="27">
        <f>C146/$C$130*100</f>
        <v>0.08101574438502325</v>
      </c>
      <c r="I146" s="84"/>
    </row>
    <row r="147" spans="1:9" ht="14.25" customHeight="1">
      <c r="A147" s="28"/>
      <c r="B147" s="29"/>
      <c r="C147" s="29"/>
      <c r="D147" s="30"/>
      <c r="E147" s="31"/>
      <c r="F147" s="32"/>
      <c r="G147" s="32"/>
      <c r="I147" s="84"/>
    </row>
    <row r="148" spans="1:7" ht="33" customHeight="1">
      <c r="A148" s="153" t="str">
        <f>"Внебюджетные фонды
(доля в общей сумме поступлений:    "&amp;B151&amp;" - "&amp;TEXT(IF(AND(B152&gt;0,B$10&gt;0),B152/B$10*100,IF(AND(B152&lt;0,B$10&lt;0),B$10/B152*100,0)),"0.0")&amp;"%;     "&amp;C151&amp;" - "&amp;TEXT(IF(AND(C152&gt;0,C$10&gt;0),C152/C$10*100,IF(AND(C152&lt;0,C$10&lt;0),C$10/C152*100,0)),"0.0")&amp;"%) "</f>
        <v>Внебюджетные фонды
(доля в общей сумме поступлений:    2014г. - 0.0%;     2015г. - 0.0%) </v>
      </c>
      <c r="B148" s="153"/>
      <c r="C148" s="153"/>
      <c r="D148" s="153"/>
      <c r="E148" s="153"/>
      <c r="F148" s="153"/>
      <c r="G148" s="153"/>
    </row>
    <row r="149" spans="1:7" ht="13.5" thickBot="1">
      <c r="A149" s="37"/>
      <c r="B149" s="43"/>
      <c r="C149" s="44"/>
      <c r="D149" s="45"/>
      <c r="E149" s="58"/>
      <c r="F149" s="46"/>
      <c r="G149" s="46"/>
    </row>
    <row r="150" spans="1:8" ht="13.5" customHeight="1" thickBot="1">
      <c r="A150" s="60"/>
      <c r="B150" s="93" t="str">
        <f>$B$6</f>
        <v>январь-февраль</v>
      </c>
      <c r="C150" s="61" t="str">
        <f>$C$6</f>
        <v>январь-февраль</v>
      </c>
      <c r="D150" s="154" t="s">
        <v>2</v>
      </c>
      <c r="E150" s="155"/>
      <c r="F150" s="159" t="s">
        <v>31</v>
      </c>
      <c r="G150" s="160"/>
      <c r="H150" s="2"/>
    </row>
    <row r="151" spans="1:9" ht="13.5" thickBot="1">
      <c r="A151" s="62"/>
      <c r="B151" s="95" t="str">
        <f>$B$7</f>
        <v>2014г.</v>
      </c>
      <c r="C151" s="95" t="str">
        <f>$C$7</f>
        <v>2015г.</v>
      </c>
      <c r="D151" s="63" t="s">
        <v>4</v>
      </c>
      <c r="E151" s="62" t="s">
        <v>5</v>
      </c>
      <c r="F151" s="9" t="str">
        <f>F129</f>
        <v>2014г.</v>
      </c>
      <c r="G151" s="9" t="str">
        <f>G129</f>
        <v>2015г.</v>
      </c>
      <c r="I151" s="2"/>
    </row>
    <row r="152" spans="1:9" s="2" customFormat="1" ht="12.75">
      <c r="A152" s="91" t="s">
        <v>166</v>
      </c>
      <c r="B152" s="92">
        <f>'Исходные данные'!C160</f>
        <v>1244</v>
      </c>
      <c r="C152" s="92">
        <f>'Исходные данные'!D160</f>
        <v>775</v>
      </c>
      <c r="D152" s="89">
        <f>C152-B152</f>
        <v>-469</v>
      </c>
      <c r="E152" s="99">
        <f>IF(B152&lt;&gt;0,IF(AND(B152&gt;0,C152&gt;0),C152/B152*100,IF(AND(B152&lt;0,C152&lt;0),B152/C152*100,"")),"")</f>
        <v>62.29903536977493</v>
      </c>
      <c r="F152" s="87">
        <v>100</v>
      </c>
      <c r="G152" s="87">
        <v>100</v>
      </c>
      <c r="H152" s="1"/>
      <c r="I152" s="84"/>
    </row>
    <row r="153" spans="1:9" ht="12.75">
      <c r="A153" s="41" t="s">
        <v>25</v>
      </c>
      <c r="B153" s="64"/>
      <c r="C153" s="65"/>
      <c r="D153" s="51"/>
      <c r="E153" s="101"/>
      <c r="F153" s="19"/>
      <c r="G153" s="66"/>
      <c r="I153" s="84"/>
    </row>
    <row r="154" spans="1:9" ht="12.75">
      <c r="A154" s="41" t="s">
        <v>167</v>
      </c>
      <c r="B154" s="147">
        <f>'Исходные данные'!C162</f>
        <v>632</v>
      </c>
      <c r="C154" s="65">
        <f>'Исходные данные'!D162</f>
        <v>536</v>
      </c>
      <c r="D154" s="67">
        <f>C154-B154</f>
        <v>-96</v>
      </c>
      <c r="E154" s="142">
        <f>IF(B154&lt;&gt;0,IF(AND(B154&gt;0,C154&gt;0),C154/B154*100,IF(AND(B154&lt;0,C154&lt;0),B154/C154*100,"")),"")</f>
        <v>84.81012658227847</v>
      </c>
      <c r="F154" s="19">
        <f aca="true" t="shared" si="24" ref="F154:G156">B154/B$152*100</f>
        <v>50.80385852090033</v>
      </c>
      <c r="G154" s="66">
        <f t="shared" si="24"/>
        <v>69.16129032258065</v>
      </c>
      <c r="I154" s="84"/>
    </row>
    <row r="155" spans="1:9" ht="12.75">
      <c r="A155" s="41" t="s">
        <v>168</v>
      </c>
      <c r="B155" s="147">
        <f>'Исходные данные'!C163</f>
        <v>506</v>
      </c>
      <c r="C155" s="65">
        <f>'Исходные данные'!D163</f>
        <v>158</v>
      </c>
      <c r="D155" s="51">
        <f>C155-B155</f>
        <v>-348</v>
      </c>
      <c r="E155" s="101">
        <f>IF(B155&lt;&gt;0,IF(AND(B155&gt;0,C155&gt;0),C155/B155*100,IF(AND(B155&lt;0,C155&lt;0),B155/C155*100,"")),"")</f>
        <v>31.225296442687743</v>
      </c>
      <c r="F155" s="19">
        <f t="shared" si="24"/>
        <v>40.67524115755627</v>
      </c>
      <c r="G155" s="66">
        <f t="shared" si="24"/>
        <v>20.387096774193548</v>
      </c>
      <c r="I155" s="84"/>
    </row>
    <row r="156" spans="1:9" ht="13.5" thickBot="1">
      <c r="A156" s="68" t="s">
        <v>169</v>
      </c>
      <c r="B156" s="148">
        <f>'Исходные данные'!C164</f>
        <v>106</v>
      </c>
      <c r="C156" s="69">
        <f>'Исходные данные'!D164</f>
        <v>81</v>
      </c>
      <c r="D156" s="54">
        <f>C156-B156</f>
        <v>-25</v>
      </c>
      <c r="E156" s="102">
        <f>IF(B156&lt;&gt;0,IF(AND(B156&gt;0,C156&gt;0),C156/B156*100,IF(AND(B156&lt;0,C156&lt;0),B156/C156*100,"")),"")</f>
        <v>76.41509433962264</v>
      </c>
      <c r="F156" s="27">
        <f t="shared" si="24"/>
        <v>8.520900321543408</v>
      </c>
      <c r="G156" s="70">
        <f t="shared" si="24"/>
        <v>10.451612903225808</v>
      </c>
      <c r="I156" s="84"/>
    </row>
    <row r="157" spans="1:7" ht="12.75">
      <c r="A157" s="71"/>
      <c r="B157" s="72"/>
      <c r="C157" s="73"/>
      <c r="D157" s="30"/>
      <c r="E157" s="31"/>
      <c r="F157" s="74"/>
      <c r="G157" s="75"/>
    </row>
    <row r="158" spans="1:7" ht="12.75">
      <c r="A158" s="71"/>
      <c r="B158" s="73"/>
      <c r="C158" s="73"/>
      <c r="D158" s="30"/>
      <c r="E158" s="31"/>
      <c r="F158" s="74"/>
      <c r="G158" s="76"/>
    </row>
    <row r="159" spans="1:6" ht="12.75">
      <c r="A159" s="77"/>
      <c r="B159" s="72"/>
      <c r="C159" s="73"/>
      <c r="D159" s="30"/>
      <c r="E159" s="31"/>
      <c r="F159" s="74"/>
    </row>
    <row r="160" spans="1:6" ht="12.75">
      <c r="A160" s="79"/>
      <c r="B160" s="72"/>
      <c r="C160" s="73"/>
      <c r="D160" s="30"/>
      <c r="E160" s="31"/>
      <c r="F160" s="80"/>
    </row>
    <row r="161" spans="2:5" ht="12.75">
      <c r="B161" s="47"/>
      <c r="C161" s="47"/>
      <c r="D161" s="30"/>
      <c r="E161" s="31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</sheetData>
  <sheetProtection/>
  <mergeCells count="20">
    <mergeCell ref="F45:G45"/>
    <mergeCell ref="F6:G6"/>
    <mergeCell ref="D150:E150"/>
    <mergeCell ref="F150:G150"/>
    <mergeCell ref="D100:E100"/>
    <mergeCell ref="F100:G100"/>
    <mergeCell ref="F128:G128"/>
    <mergeCell ref="A126:G126"/>
    <mergeCell ref="A148:G148"/>
    <mergeCell ref="D128:E128"/>
    <mergeCell ref="A98:G98"/>
    <mergeCell ref="D6:E6"/>
    <mergeCell ref="A43:G43"/>
    <mergeCell ref="A65:G65"/>
    <mergeCell ref="A1:G1"/>
    <mergeCell ref="A2:G2"/>
    <mergeCell ref="A5:F5"/>
    <mergeCell ref="D67:E67"/>
    <mergeCell ref="F67:G67"/>
    <mergeCell ref="D45:E45"/>
  </mergeCells>
  <printOptions horizontalCentered="1"/>
  <pageMargins left="0.7480314960629921" right="0.15748031496062992" top="0" bottom="0" header="0" footer="0"/>
  <pageSetup fitToHeight="2" horizontalDpi="600" verticalDpi="600" orientation="portrait" paperSize="9" scale="58" r:id="rId1"/>
  <rowBreaks count="1" manualBreakCount="1">
    <brk id="9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3"/>
  <sheetViews>
    <sheetView zoomScalePageLayoutView="0" workbookViewId="0" topLeftCell="A1">
      <selection activeCell="A1" sqref="A1:IV1"/>
    </sheetView>
  </sheetViews>
  <sheetFormatPr defaultColWidth="9.33203125" defaultRowHeight="12.75"/>
  <cols>
    <col min="1" max="1" width="61.16015625" style="0" customWidth="1"/>
    <col min="2" max="246" width="12.16015625" style="0" customWidth="1"/>
  </cols>
  <sheetData>
    <row r="1" ht="12.75">
      <c r="A1" s="131" t="s">
        <v>1</v>
      </c>
    </row>
    <row r="2" ht="12.75">
      <c r="A2" s="131" t="s">
        <v>180</v>
      </c>
    </row>
    <row r="3" ht="12.75">
      <c r="A3" s="131"/>
    </row>
    <row r="4" ht="12.75">
      <c r="A4" s="131" t="s">
        <v>116</v>
      </c>
    </row>
    <row r="5" ht="12" customHeight="1">
      <c r="A5" s="131" t="s">
        <v>117</v>
      </c>
    </row>
    <row r="6" ht="12.75">
      <c r="A6" s="131" t="s">
        <v>47</v>
      </c>
    </row>
    <row r="7" spans="1:4" s="97" customFormat="1" ht="63.75">
      <c r="A7" s="149" t="s">
        <v>48</v>
      </c>
      <c r="B7" s="149" t="s">
        <v>48</v>
      </c>
      <c r="C7" s="149" t="s">
        <v>49</v>
      </c>
      <c r="D7" s="149" t="s">
        <v>50</v>
      </c>
    </row>
    <row r="8" spans="1:4" ht="12.75">
      <c r="A8" s="150" t="s">
        <v>51</v>
      </c>
      <c r="B8" s="151" t="s">
        <v>52</v>
      </c>
      <c r="C8" s="151" t="s">
        <v>53</v>
      </c>
      <c r="D8" s="151" t="s">
        <v>54</v>
      </c>
    </row>
    <row r="9" spans="1:4" ht="12.75">
      <c r="A9" s="150" t="s">
        <v>59</v>
      </c>
      <c r="B9" s="151"/>
      <c r="C9" s="152">
        <v>0</v>
      </c>
      <c r="D9" s="152">
        <v>0</v>
      </c>
    </row>
    <row r="10" spans="1:4" ht="38.25">
      <c r="A10" s="150" t="s">
        <v>6</v>
      </c>
      <c r="B10" s="151" t="s">
        <v>53</v>
      </c>
      <c r="C10" s="152">
        <v>3162074</v>
      </c>
      <c r="D10" s="152">
        <v>3352159</v>
      </c>
    </row>
    <row r="11" spans="1:4" ht="25.5">
      <c r="A11" s="150" t="s">
        <v>7</v>
      </c>
      <c r="B11" s="151" t="s">
        <v>54</v>
      </c>
      <c r="C11" s="152">
        <v>3160830</v>
      </c>
      <c r="D11" s="152">
        <v>3351384</v>
      </c>
    </row>
    <row r="12" spans="1:4" ht="12.75">
      <c r="A12" s="150" t="s">
        <v>8</v>
      </c>
      <c r="B12" s="151" t="s">
        <v>55</v>
      </c>
      <c r="C12" s="152">
        <v>339954</v>
      </c>
      <c r="D12" s="152">
        <v>212737</v>
      </c>
    </row>
    <row r="13" spans="1:4" ht="12.75">
      <c r="A13" s="150" t="s">
        <v>9</v>
      </c>
      <c r="B13" s="151" t="s">
        <v>56</v>
      </c>
      <c r="C13" s="152">
        <v>171</v>
      </c>
      <c r="D13" s="152">
        <v>216</v>
      </c>
    </row>
    <row r="14" spans="1:4" ht="12.75">
      <c r="A14" s="150" t="s">
        <v>60</v>
      </c>
      <c r="B14" s="151" t="s">
        <v>57</v>
      </c>
      <c r="C14" s="152">
        <v>2041112</v>
      </c>
      <c r="D14" s="152">
        <v>2006999</v>
      </c>
    </row>
    <row r="15" spans="1:4" ht="12.75">
      <c r="A15" s="150" t="s">
        <v>61</v>
      </c>
      <c r="B15" s="151" t="s">
        <v>58</v>
      </c>
      <c r="C15" s="152">
        <v>22240</v>
      </c>
      <c r="D15" s="152">
        <v>430747</v>
      </c>
    </row>
    <row r="16" spans="1:4" ht="12.75">
      <c r="A16" s="150" t="s">
        <v>62</v>
      </c>
      <c r="B16" s="151" t="s">
        <v>63</v>
      </c>
      <c r="C16" s="152">
        <v>3003</v>
      </c>
      <c r="D16" s="152">
        <v>1512</v>
      </c>
    </row>
    <row r="17" spans="1:4" ht="12.75">
      <c r="A17" s="150" t="s">
        <v>64</v>
      </c>
      <c r="B17" s="151" t="s">
        <v>65</v>
      </c>
      <c r="C17" s="152">
        <v>0</v>
      </c>
      <c r="D17" s="152">
        <v>4122</v>
      </c>
    </row>
    <row r="18" spans="1:4" ht="12.75">
      <c r="A18" s="150" t="s">
        <v>14</v>
      </c>
      <c r="B18" s="151" t="s">
        <v>66</v>
      </c>
      <c r="C18" s="152">
        <v>0</v>
      </c>
      <c r="D18" s="152">
        <v>0</v>
      </c>
    </row>
    <row r="19" spans="1:4" ht="12.75">
      <c r="A19" s="150" t="s">
        <v>67</v>
      </c>
      <c r="B19" s="151" t="s">
        <v>68</v>
      </c>
      <c r="C19" s="152">
        <v>0</v>
      </c>
      <c r="D19" s="152">
        <v>4122</v>
      </c>
    </row>
    <row r="20" spans="1:4" ht="12.75">
      <c r="A20" s="150" t="s">
        <v>34</v>
      </c>
      <c r="B20" s="151" t="s">
        <v>69</v>
      </c>
      <c r="C20" s="152">
        <v>226493</v>
      </c>
      <c r="D20" s="152">
        <v>214688</v>
      </c>
    </row>
    <row r="21" spans="1:4" ht="12.75">
      <c r="A21" s="150" t="s">
        <v>17</v>
      </c>
      <c r="B21" s="151" t="s">
        <v>70</v>
      </c>
      <c r="C21" s="152">
        <v>222522</v>
      </c>
      <c r="D21" s="152">
        <v>210869</v>
      </c>
    </row>
    <row r="22" spans="1:4" ht="25.5">
      <c r="A22" s="150" t="s">
        <v>125</v>
      </c>
      <c r="B22" s="151" t="s">
        <v>71</v>
      </c>
      <c r="C22" s="152">
        <v>2812</v>
      </c>
      <c r="D22" s="152">
        <v>5149</v>
      </c>
    </row>
    <row r="23" spans="1:4" ht="12.75">
      <c r="A23" s="150" t="s">
        <v>126</v>
      </c>
      <c r="B23" s="151" t="s">
        <v>73</v>
      </c>
      <c r="C23" s="152">
        <v>151323</v>
      </c>
      <c r="D23" s="152">
        <v>121287</v>
      </c>
    </row>
    <row r="24" spans="1:4" ht="12.75">
      <c r="A24" s="150" t="s">
        <v>127</v>
      </c>
      <c r="B24" s="151" t="s">
        <v>74</v>
      </c>
      <c r="C24" s="152">
        <v>68387</v>
      </c>
      <c r="D24" s="152">
        <v>84433</v>
      </c>
    </row>
    <row r="25" spans="1:4" ht="12.75">
      <c r="A25" s="150" t="s">
        <v>154</v>
      </c>
      <c r="B25" s="151" t="s">
        <v>75</v>
      </c>
      <c r="C25" s="152">
        <v>3900</v>
      </c>
      <c r="D25" s="152">
        <v>3724</v>
      </c>
    </row>
    <row r="26" spans="1:4" ht="38.25">
      <c r="A26" s="150" t="s">
        <v>155</v>
      </c>
      <c r="B26" s="151" t="s">
        <v>76</v>
      </c>
      <c r="C26" s="152">
        <v>71</v>
      </c>
      <c r="D26" s="152">
        <v>95</v>
      </c>
    </row>
    <row r="27" spans="1:4" ht="12.75">
      <c r="A27" s="150" t="s">
        <v>72</v>
      </c>
      <c r="B27" s="151" t="s">
        <v>77</v>
      </c>
      <c r="C27" s="152">
        <v>5419</v>
      </c>
      <c r="D27" s="152">
        <v>6474</v>
      </c>
    </row>
    <row r="28" spans="1:4" ht="12.75">
      <c r="A28" s="150" t="s">
        <v>19</v>
      </c>
      <c r="B28" s="151" t="s">
        <v>78</v>
      </c>
      <c r="C28" s="152">
        <v>82296</v>
      </c>
      <c r="D28" s="152">
        <v>48548</v>
      </c>
    </row>
    <row r="29" spans="1:4" ht="12.75">
      <c r="A29" s="150" t="s">
        <v>20</v>
      </c>
      <c r="B29" s="151" t="s">
        <v>79</v>
      </c>
      <c r="C29" s="152">
        <v>63985</v>
      </c>
      <c r="D29" s="152">
        <v>69071</v>
      </c>
    </row>
    <row r="30" spans="1:4" ht="12.75">
      <c r="A30" s="150" t="s">
        <v>21</v>
      </c>
      <c r="B30" s="151" t="s">
        <v>81</v>
      </c>
      <c r="C30" s="152">
        <v>117478</v>
      </c>
      <c r="D30" s="152">
        <v>99894</v>
      </c>
    </row>
    <row r="31" spans="1:4" ht="12.75">
      <c r="A31" s="150" t="s">
        <v>22</v>
      </c>
      <c r="B31" s="151" t="s">
        <v>83</v>
      </c>
      <c r="C31" s="152">
        <v>320</v>
      </c>
      <c r="D31" s="152">
        <v>196</v>
      </c>
    </row>
    <row r="32" spans="1:4" ht="12.75">
      <c r="A32" s="150" t="s">
        <v>23</v>
      </c>
      <c r="B32" s="151" t="s">
        <v>85</v>
      </c>
      <c r="C32" s="152">
        <v>19613</v>
      </c>
      <c r="D32" s="152">
        <v>28486</v>
      </c>
    </row>
    <row r="33" spans="1:4" ht="25.5">
      <c r="A33" s="150" t="s">
        <v>156</v>
      </c>
      <c r="B33" s="151" t="s">
        <v>86</v>
      </c>
      <c r="C33" s="152">
        <v>233236</v>
      </c>
      <c r="D33" s="152">
        <v>224094</v>
      </c>
    </row>
    <row r="34" spans="1:4" ht="25.5">
      <c r="A34" s="150" t="s">
        <v>80</v>
      </c>
      <c r="B34" s="151" t="s">
        <v>88</v>
      </c>
      <c r="C34" s="152">
        <v>121646</v>
      </c>
      <c r="D34" s="152">
        <v>101888</v>
      </c>
    </row>
    <row r="35" spans="1:4" ht="12.75">
      <c r="A35" s="150" t="s">
        <v>82</v>
      </c>
      <c r="B35" s="151" t="s">
        <v>90</v>
      </c>
      <c r="C35" s="152">
        <v>100191</v>
      </c>
      <c r="D35" s="152">
        <v>110395</v>
      </c>
    </row>
    <row r="36" spans="1:4" ht="12.75">
      <c r="A36" s="150" t="s">
        <v>84</v>
      </c>
      <c r="B36" s="151" t="s">
        <v>92</v>
      </c>
      <c r="C36" s="152">
        <v>2630</v>
      </c>
      <c r="D36" s="152">
        <v>1022</v>
      </c>
    </row>
    <row r="37" spans="1:4" ht="25.5">
      <c r="A37" s="150" t="s">
        <v>128</v>
      </c>
      <c r="B37" s="151" t="s">
        <v>94</v>
      </c>
      <c r="C37" s="152">
        <v>8817</v>
      </c>
      <c r="D37" s="152">
        <v>10775</v>
      </c>
    </row>
    <row r="38" spans="1:4" ht="25.5">
      <c r="A38" s="150" t="s">
        <v>129</v>
      </c>
      <c r="B38" s="151" t="s">
        <v>96</v>
      </c>
      <c r="C38" s="152">
        <v>-48</v>
      </c>
      <c r="D38" s="152">
        <v>14</v>
      </c>
    </row>
    <row r="39" spans="1:4" ht="12.75">
      <c r="A39" s="150" t="s">
        <v>24</v>
      </c>
      <c r="B39" s="151" t="s">
        <v>98</v>
      </c>
      <c r="C39" s="152">
        <v>78</v>
      </c>
      <c r="D39" s="152">
        <v>9</v>
      </c>
    </row>
    <row r="40" spans="1:4" ht="12.75">
      <c r="A40" s="150" t="s">
        <v>25</v>
      </c>
      <c r="B40" s="151"/>
      <c r="C40" s="152">
        <v>0</v>
      </c>
      <c r="D40" s="152">
        <v>0</v>
      </c>
    </row>
    <row r="41" spans="1:4" ht="12.75">
      <c r="A41" s="150" t="s">
        <v>87</v>
      </c>
      <c r="B41" s="151" t="s">
        <v>100</v>
      </c>
      <c r="C41" s="152">
        <v>4</v>
      </c>
      <c r="D41" s="152">
        <v>-1</v>
      </c>
    </row>
    <row r="42" spans="1:4" ht="12.75">
      <c r="A42" s="150" t="s">
        <v>89</v>
      </c>
      <c r="B42" s="151" t="s">
        <v>101</v>
      </c>
      <c r="C42" s="152">
        <v>15</v>
      </c>
      <c r="D42" s="152">
        <v>0</v>
      </c>
    </row>
    <row r="43" spans="1:4" ht="12.75">
      <c r="A43" s="150" t="s">
        <v>91</v>
      </c>
      <c r="B43" s="151" t="s">
        <v>130</v>
      </c>
      <c r="C43" s="152">
        <v>0</v>
      </c>
      <c r="D43" s="152">
        <v>0</v>
      </c>
    </row>
    <row r="44" spans="1:4" ht="12.75">
      <c r="A44" s="150" t="s">
        <v>93</v>
      </c>
      <c r="B44" s="151" t="s">
        <v>131</v>
      </c>
      <c r="C44" s="152">
        <v>3</v>
      </c>
      <c r="D44" s="152">
        <v>0</v>
      </c>
    </row>
    <row r="45" spans="1:4" ht="25.5">
      <c r="A45" s="150" t="s">
        <v>95</v>
      </c>
      <c r="B45" s="151" t="s">
        <v>132</v>
      </c>
      <c r="C45" s="152">
        <v>-8</v>
      </c>
      <c r="D45" s="152">
        <v>4</v>
      </c>
    </row>
    <row r="46" spans="1:4" ht="12.75">
      <c r="A46" s="150" t="s">
        <v>97</v>
      </c>
      <c r="B46" s="151" t="s">
        <v>133</v>
      </c>
      <c r="C46" s="152">
        <v>12</v>
      </c>
      <c r="D46" s="152">
        <v>0</v>
      </c>
    </row>
    <row r="47" spans="1:4" ht="12.75">
      <c r="A47" s="150" t="s">
        <v>99</v>
      </c>
      <c r="B47" s="151" t="s">
        <v>134</v>
      </c>
      <c r="C47" s="152">
        <v>34</v>
      </c>
      <c r="D47" s="152">
        <v>1</v>
      </c>
    </row>
    <row r="48" spans="1:4" ht="12.75">
      <c r="A48" s="150" t="s">
        <v>29</v>
      </c>
      <c r="B48" s="151" t="s">
        <v>135</v>
      </c>
      <c r="C48" s="152">
        <v>2925</v>
      </c>
      <c r="D48" s="152">
        <v>3635</v>
      </c>
    </row>
    <row r="49" spans="1:4" ht="12.75">
      <c r="A49" s="150" t="s">
        <v>25</v>
      </c>
      <c r="B49" s="151"/>
      <c r="C49" s="152">
        <v>0</v>
      </c>
      <c r="D49" s="152">
        <v>0</v>
      </c>
    </row>
    <row r="50" spans="1:4" ht="12.75">
      <c r="A50" s="150" t="s">
        <v>157</v>
      </c>
      <c r="B50" s="151" t="s">
        <v>136</v>
      </c>
      <c r="C50" s="152">
        <v>1281</v>
      </c>
      <c r="D50" s="152">
        <v>1467</v>
      </c>
    </row>
    <row r="51" spans="1:4" ht="38.25">
      <c r="A51" s="150" t="s">
        <v>158</v>
      </c>
      <c r="B51" s="151" t="s">
        <v>159</v>
      </c>
      <c r="C51" s="152">
        <v>0</v>
      </c>
      <c r="D51" s="152">
        <v>0</v>
      </c>
    </row>
    <row r="52" spans="1:4" ht="12.75">
      <c r="A52" s="150" t="s">
        <v>102</v>
      </c>
      <c r="B52" s="151"/>
      <c r="C52" s="152">
        <v>0</v>
      </c>
      <c r="D52" s="152">
        <v>0</v>
      </c>
    </row>
    <row r="53" spans="1:4" ht="25.5">
      <c r="A53" s="150" t="s">
        <v>32</v>
      </c>
      <c r="B53" s="151" t="s">
        <v>53</v>
      </c>
      <c r="C53" s="152">
        <v>137696</v>
      </c>
      <c r="D53" s="152">
        <v>542349</v>
      </c>
    </row>
    <row r="54" spans="1:4" ht="12.75">
      <c r="A54" s="150" t="s">
        <v>8</v>
      </c>
      <c r="B54" s="151" t="s">
        <v>54</v>
      </c>
      <c r="C54" s="152">
        <v>8225</v>
      </c>
      <c r="D54" s="152">
        <v>10415</v>
      </c>
    </row>
    <row r="55" spans="1:4" ht="12.75">
      <c r="A55" s="150" t="s">
        <v>60</v>
      </c>
      <c r="B55" s="151" t="s">
        <v>55</v>
      </c>
      <c r="C55" s="152">
        <v>3184</v>
      </c>
      <c r="D55" s="152">
        <v>0</v>
      </c>
    </row>
    <row r="56" spans="1:4" ht="25.5">
      <c r="A56" s="150" t="s">
        <v>33</v>
      </c>
      <c r="B56" s="151" t="s">
        <v>56</v>
      </c>
      <c r="C56" s="152">
        <v>171</v>
      </c>
      <c r="D56" s="152">
        <v>216</v>
      </c>
    </row>
    <row r="57" spans="1:4" ht="12.75">
      <c r="A57" s="150" t="s">
        <v>61</v>
      </c>
      <c r="B57" s="151" t="s">
        <v>57</v>
      </c>
      <c r="C57" s="152">
        <v>22240</v>
      </c>
      <c r="D57" s="152">
        <v>430747</v>
      </c>
    </row>
    <row r="58" spans="1:4" ht="25.5">
      <c r="A58" s="150" t="s">
        <v>160</v>
      </c>
      <c r="B58" s="151" t="s">
        <v>58</v>
      </c>
      <c r="C58" s="152">
        <v>3003</v>
      </c>
      <c r="D58" s="152">
        <v>1512</v>
      </c>
    </row>
    <row r="59" spans="1:4" ht="12.75">
      <c r="A59" s="150" t="s">
        <v>64</v>
      </c>
      <c r="B59" s="151" t="s">
        <v>63</v>
      </c>
      <c r="C59" s="152">
        <v>0</v>
      </c>
      <c r="D59" s="152">
        <v>0</v>
      </c>
    </row>
    <row r="60" spans="1:4" ht="12.75">
      <c r="A60" s="150" t="s">
        <v>34</v>
      </c>
      <c r="B60" s="151" t="s">
        <v>65</v>
      </c>
      <c r="C60" s="152">
        <v>91784</v>
      </c>
      <c r="D60" s="152">
        <v>86012</v>
      </c>
    </row>
    <row r="61" spans="1:4" ht="12.75">
      <c r="A61" s="150" t="s">
        <v>17</v>
      </c>
      <c r="B61" s="151" t="s">
        <v>66</v>
      </c>
      <c r="C61" s="152">
        <v>87884</v>
      </c>
      <c r="D61" s="152">
        <v>82288</v>
      </c>
    </row>
    <row r="62" spans="1:4" ht="12.75">
      <c r="A62" s="150" t="s">
        <v>137</v>
      </c>
      <c r="B62" s="151" t="s">
        <v>68</v>
      </c>
      <c r="C62" s="152">
        <v>60529</v>
      </c>
      <c r="D62" s="152">
        <v>48515</v>
      </c>
    </row>
    <row r="63" spans="1:4" ht="12.75">
      <c r="A63" s="150" t="s">
        <v>138</v>
      </c>
      <c r="B63" s="151" t="s">
        <v>69</v>
      </c>
      <c r="C63" s="152">
        <v>27355</v>
      </c>
      <c r="D63" s="152">
        <v>33773</v>
      </c>
    </row>
    <row r="64" spans="1:4" ht="12.75">
      <c r="A64" s="150" t="s">
        <v>161</v>
      </c>
      <c r="B64" s="151" t="s">
        <v>70</v>
      </c>
      <c r="C64" s="152">
        <v>3900</v>
      </c>
      <c r="D64" s="152">
        <v>3724</v>
      </c>
    </row>
    <row r="65" spans="1:4" ht="12.75">
      <c r="A65" s="150" t="s">
        <v>23</v>
      </c>
      <c r="B65" s="151" t="s">
        <v>71</v>
      </c>
      <c r="C65" s="152">
        <v>7509</v>
      </c>
      <c r="D65" s="152">
        <v>11434</v>
      </c>
    </row>
    <row r="66" spans="1:4" ht="12.75">
      <c r="A66" s="150" t="s">
        <v>24</v>
      </c>
      <c r="B66" s="151" t="s">
        <v>73</v>
      </c>
      <c r="C66" s="152">
        <v>24</v>
      </c>
      <c r="D66" s="152">
        <v>5</v>
      </c>
    </row>
    <row r="67" spans="1:4" ht="12.75">
      <c r="A67" s="150" t="s">
        <v>29</v>
      </c>
      <c r="B67" s="151" t="s">
        <v>74</v>
      </c>
      <c r="C67" s="152">
        <v>1556</v>
      </c>
      <c r="D67" s="152">
        <v>2008</v>
      </c>
    </row>
    <row r="68" spans="1:4" ht="38.25">
      <c r="A68" s="150" t="s">
        <v>162</v>
      </c>
      <c r="B68" s="151" t="s">
        <v>75</v>
      </c>
      <c r="C68" s="152">
        <v>0</v>
      </c>
      <c r="D68" s="152">
        <v>0</v>
      </c>
    </row>
    <row r="69" spans="1:4" ht="12.75">
      <c r="A69" s="150" t="s">
        <v>103</v>
      </c>
      <c r="B69" s="151"/>
      <c r="C69" s="152">
        <v>0</v>
      </c>
      <c r="D69" s="152">
        <v>0</v>
      </c>
    </row>
    <row r="70" spans="1:4" ht="12.75">
      <c r="A70" s="150" t="s">
        <v>35</v>
      </c>
      <c r="B70" s="151" t="s">
        <v>53</v>
      </c>
      <c r="C70" s="152">
        <v>3023134</v>
      </c>
      <c r="D70" s="152">
        <v>2809035</v>
      </c>
    </row>
    <row r="71" spans="1:4" ht="12.75">
      <c r="A71" s="150" t="s">
        <v>8</v>
      </c>
      <c r="B71" s="151" t="s">
        <v>54</v>
      </c>
      <c r="C71" s="152">
        <v>331729</v>
      </c>
      <c r="D71" s="152">
        <v>202322</v>
      </c>
    </row>
    <row r="72" spans="1:4" ht="12.75">
      <c r="A72" s="150" t="s">
        <v>60</v>
      </c>
      <c r="B72" s="151" t="s">
        <v>55</v>
      </c>
      <c r="C72" s="152">
        <v>2041112</v>
      </c>
      <c r="D72" s="152">
        <v>2006999</v>
      </c>
    </row>
    <row r="73" spans="1:4" ht="12.75">
      <c r="A73" s="150" t="s">
        <v>64</v>
      </c>
      <c r="B73" s="151" t="s">
        <v>56</v>
      </c>
      <c r="C73" s="152">
        <v>0</v>
      </c>
      <c r="D73" s="152">
        <v>4122</v>
      </c>
    </row>
    <row r="74" spans="1:4" ht="12.75">
      <c r="A74" s="150" t="s">
        <v>14</v>
      </c>
      <c r="B74" s="151" t="s">
        <v>57</v>
      </c>
      <c r="C74" s="152">
        <v>0</v>
      </c>
      <c r="D74" s="152">
        <v>0</v>
      </c>
    </row>
    <row r="75" spans="1:4" ht="12.75">
      <c r="A75" s="150" t="s">
        <v>104</v>
      </c>
      <c r="B75" s="151" t="s">
        <v>58</v>
      </c>
      <c r="C75" s="152">
        <v>0</v>
      </c>
      <c r="D75" s="152">
        <v>4122</v>
      </c>
    </row>
    <row r="76" spans="1:4" ht="12.75">
      <c r="A76" s="150" t="s">
        <v>34</v>
      </c>
      <c r="B76" s="151" t="s">
        <v>63</v>
      </c>
      <c r="C76" s="152">
        <v>134709</v>
      </c>
      <c r="D76" s="152">
        <v>128676</v>
      </c>
    </row>
    <row r="77" spans="1:4" ht="12.75">
      <c r="A77" s="150" t="s">
        <v>17</v>
      </c>
      <c r="B77" s="151" t="s">
        <v>65</v>
      </c>
      <c r="C77" s="152">
        <v>134638</v>
      </c>
      <c r="D77" s="152">
        <v>128581</v>
      </c>
    </row>
    <row r="78" spans="1:4" ht="25.5">
      <c r="A78" s="150" t="s">
        <v>139</v>
      </c>
      <c r="B78" s="151" t="s">
        <v>66</v>
      </c>
      <c r="C78" s="152">
        <v>2812</v>
      </c>
      <c r="D78" s="152">
        <v>5149</v>
      </c>
    </row>
    <row r="79" spans="1:4" ht="12.75">
      <c r="A79" s="150" t="s">
        <v>140</v>
      </c>
      <c r="B79" s="151" t="s">
        <v>68</v>
      </c>
      <c r="C79" s="152">
        <v>90794</v>
      </c>
      <c r="D79" s="152">
        <v>72772</v>
      </c>
    </row>
    <row r="80" spans="1:4" ht="12.75">
      <c r="A80" s="150" t="s">
        <v>141</v>
      </c>
      <c r="B80" s="151" t="s">
        <v>70</v>
      </c>
      <c r="C80" s="152">
        <v>41032</v>
      </c>
      <c r="D80" s="152">
        <v>50660</v>
      </c>
    </row>
    <row r="81" spans="1:4" ht="38.25">
      <c r="A81" s="150" t="s">
        <v>163</v>
      </c>
      <c r="B81" s="151" t="s">
        <v>71</v>
      </c>
      <c r="C81" s="152">
        <v>71</v>
      </c>
      <c r="D81" s="152">
        <v>95</v>
      </c>
    </row>
    <row r="82" spans="1:4" ht="12.75">
      <c r="A82" s="150" t="s">
        <v>36</v>
      </c>
      <c r="B82" s="151" t="s">
        <v>73</v>
      </c>
      <c r="C82" s="152">
        <v>5419</v>
      </c>
      <c r="D82" s="152">
        <v>6474</v>
      </c>
    </row>
    <row r="83" spans="1:4" ht="12.75">
      <c r="A83" s="150" t="s">
        <v>19</v>
      </c>
      <c r="B83" s="151" t="s">
        <v>74</v>
      </c>
      <c r="C83" s="152">
        <v>82296</v>
      </c>
      <c r="D83" s="152">
        <v>48548</v>
      </c>
    </row>
    <row r="84" spans="1:4" ht="12.75">
      <c r="A84" s="150" t="s">
        <v>20</v>
      </c>
      <c r="B84" s="151" t="s">
        <v>75</v>
      </c>
      <c r="C84" s="152">
        <v>63985</v>
      </c>
      <c r="D84" s="152">
        <v>69071</v>
      </c>
    </row>
    <row r="85" spans="1:4" ht="12.75">
      <c r="A85" s="150" t="s">
        <v>120</v>
      </c>
      <c r="B85" s="151" t="s">
        <v>76</v>
      </c>
      <c r="C85" s="152">
        <v>47011</v>
      </c>
      <c r="D85" s="152">
        <v>48816</v>
      </c>
    </row>
    <row r="86" spans="1:4" ht="12.75">
      <c r="A86" s="150" t="s">
        <v>121</v>
      </c>
      <c r="B86" s="151" t="s">
        <v>77</v>
      </c>
      <c r="C86" s="152">
        <v>16974</v>
      </c>
      <c r="D86" s="152">
        <v>20255</v>
      </c>
    </row>
    <row r="87" spans="1:4" ht="12.75">
      <c r="A87" s="150" t="s">
        <v>21</v>
      </c>
      <c r="B87" s="151" t="s">
        <v>78</v>
      </c>
      <c r="C87" s="152">
        <v>117478</v>
      </c>
      <c r="D87" s="152">
        <v>99894</v>
      </c>
    </row>
    <row r="88" spans="1:4" ht="12.75">
      <c r="A88" s="150" t="s">
        <v>22</v>
      </c>
      <c r="B88" s="151" t="s">
        <v>79</v>
      </c>
      <c r="C88" s="152">
        <v>320</v>
      </c>
      <c r="D88" s="152">
        <v>196</v>
      </c>
    </row>
    <row r="89" spans="1:4" ht="12.75">
      <c r="A89" s="150" t="s">
        <v>23</v>
      </c>
      <c r="B89" s="151" t="s">
        <v>81</v>
      </c>
      <c r="C89" s="152">
        <v>12104</v>
      </c>
      <c r="D89" s="152">
        <v>17052</v>
      </c>
    </row>
    <row r="90" spans="1:4" ht="12.75">
      <c r="A90" s="150" t="s">
        <v>38</v>
      </c>
      <c r="B90" s="151" t="s">
        <v>83</v>
      </c>
      <c r="C90" s="152">
        <v>232559</v>
      </c>
      <c r="D90" s="152">
        <v>224050</v>
      </c>
    </row>
    <row r="91" spans="1:4" ht="25.5">
      <c r="A91" s="150" t="s">
        <v>105</v>
      </c>
      <c r="B91" s="151" t="s">
        <v>85</v>
      </c>
      <c r="C91" s="152">
        <v>121202</v>
      </c>
      <c r="D91" s="152">
        <v>101849</v>
      </c>
    </row>
    <row r="92" spans="1:4" ht="12.75">
      <c r="A92" s="150" t="s">
        <v>106</v>
      </c>
      <c r="B92" s="151" t="s">
        <v>86</v>
      </c>
      <c r="C92" s="152">
        <v>100155</v>
      </c>
      <c r="D92" s="152">
        <v>110391</v>
      </c>
    </row>
    <row r="93" spans="1:4" ht="12.75">
      <c r="A93" s="150" t="s">
        <v>107</v>
      </c>
      <c r="B93" s="151" t="s">
        <v>88</v>
      </c>
      <c r="C93" s="152">
        <v>2433</v>
      </c>
      <c r="D93" s="152">
        <v>1021</v>
      </c>
    </row>
    <row r="94" spans="1:4" ht="25.5">
      <c r="A94" s="150" t="s">
        <v>142</v>
      </c>
      <c r="B94" s="151" t="s">
        <v>90</v>
      </c>
      <c r="C94" s="152">
        <v>8817</v>
      </c>
      <c r="D94" s="152">
        <v>10775</v>
      </c>
    </row>
    <row r="95" spans="1:4" ht="38.25">
      <c r="A95" s="150" t="s">
        <v>143</v>
      </c>
      <c r="B95" s="151" t="s">
        <v>92</v>
      </c>
      <c r="C95" s="152">
        <v>-48</v>
      </c>
      <c r="D95" s="152">
        <v>14</v>
      </c>
    </row>
    <row r="96" spans="1:4" ht="12.75">
      <c r="A96" s="150" t="s">
        <v>24</v>
      </c>
      <c r="B96" s="151" t="s">
        <v>94</v>
      </c>
      <c r="C96" s="152">
        <v>54</v>
      </c>
      <c r="D96" s="152">
        <v>4</v>
      </c>
    </row>
    <row r="97" spans="1:4" ht="12.75">
      <c r="A97" s="150" t="s">
        <v>25</v>
      </c>
      <c r="B97" s="151"/>
      <c r="C97" s="152">
        <v>0</v>
      </c>
      <c r="D97" s="152">
        <v>0</v>
      </c>
    </row>
    <row r="98" spans="1:4" ht="12.75">
      <c r="A98" s="150" t="s">
        <v>8</v>
      </c>
      <c r="B98" s="151" t="s">
        <v>96</v>
      </c>
      <c r="C98" s="152">
        <v>4</v>
      </c>
      <c r="D98" s="152">
        <v>-1</v>
      </c>
    </row>
    <row r="99" spans="1:4" ht="12.75">
      <c r="A99" s="150" t="s">
        <v>34</v>
      </c>
      <c r="B99" s="151" t="s">
        <v>98</v>
      </c>
      <c r="C99" s="152">
        <v>9</v>
      </c>
      <c r="D99" s="152">
        <v>0</v>
      </c>
    </row>
    <row r="100" spans="1:4" ht="12.75">
      <c r="A100" s="150" t="s">
        <v>26</v>
      </c>
      <c r="B100" s="151" t="s">
        <v>100</v>
      </c>
      <c r="C100" s="152">
        <v>0</v>
      </c>
      <c r="D100" s="152">
        <v>0</v>
      </c>
    </row>
    <row r="101" spans="1:4" ht="12.75">
      <c r="A101" s="150" t="s">
        <v>108</v>
      </c>
      <c r="B101" s="151" t="s">
        <v>101</v>
      </c>
      <c r="C101" s="152">
        <v>3</v>
      </c>
      <c r="D101" s="152">
        <v>0</v>
      </c>
    </row>
    <row r="102" spans="1:4" ht="25.5">
      <c r="A102" s="150" t="s">
        <v>27</v>
      </c>
      <c r="B102" s="151" t="s">
        <v>130</v>
      </c>
      <c r="C102" s="152">
        <v>-8</v>
      </c>
      <c r="D102" s="152">
        <v>4</v>
      </c>
    </row>
    <row r="103" spans="1:4" ht="12.75">
      <c r="A103" s="150" t="s">
        <v>28</v>
      </c>
      <c r="B103" s="151" t="s">
        <v>131</v>
      </c>
      <c r="C103" s="152">
        <v>12</v>
      </c>
      <c r="D103" s="152">
        <v>0</v>
      </c>
    </row>
    <row r="104" spans="1:4" ht="12.75">
      <c r="A104" s="150" t="s">
        <v>39</v>
      </c>
      <c r="B104" s="151" t="s">
        <v>132</v>
      </c>
      <c r="C104" s="152">
        <v>34</v>
      </c>
      <c r="D104" s="152">
        <v>1</v>
      </c>
    </row>
    <row r="105" spans="1:4" ht="12.75">
      <c r="A105" s="150" t="s">
        <v>29</v>
      </c>
      <c r="B105" s="151" t="s">
        <v>133</v>
      </c>
      <c r="C105" s="152">
        <v>1369</v>
      </c>
      <c r="D105" s="152">
        <v>1627</v>
      </c>
    </row>
    <row r="106" spans="1:4" ht="12.75">
      <c r="A106" s="150" t="s">
        <v>109</v>
      </c>
      <c r="B106" s="151"/>
      <c r="C106" s="152">
        <v>0</v>
      </c>
      <c r="D106" s="152">
        <v>0</v>
      </c>
    </row>
    <row r="107" spans="1:4" ht="12.75">
      <c r="A107" s="150" t="s">
        <v>35</v>
      </c>
      <c r="B107" s="151" t="s">
        <v>53</v>
      </c>
      <c r="C107" s="152">
        <v>2106853</v>
      </c>
      <c r="D107" s="152">
        <v>1886992</v>
      </c>
    </row>
    <row r="108" spans="1:4" ht="12.75">
      <c r="A108" s="150" t="s">
        <v>8</v>
      </c>
      <c r="B108" s="151" t="s">
        <v>54</v>
      </c>
      <c r="C108" s="152">
        <v>331729</v>
      </c>
      <c r="D108" s="152">
        <v>202322</v>
      </c>
    </row>
    <row r="109" spans="1:4" ht="12.75">
      <c r="A109" s="150" t="s">
        <v>60</v>
      </c>
      <c r="B109" s="151" t="s">
        <v>55</v>
      </c>
      <c r="C109" s="152">
        <v>1433415</v>
      </c>
      <c r="D109" s="152">
        <v>1394058</v>
      </c>
    </row>
    <row r="110" spans="1:4" ht="12.75">
      <c r="A110" s="150" t="s">
        <v>64</v>
      </c>
      <c r="B110" s="151" t="s">
        <v>56</v>
      </c>
      <c r="C110" s="152">
        <v>0</v>
      </c>
      <c r="D110" s="152">
        <v>2061</v>
      </c>
    </row>
    <row r="111" spans="1:4" ht="12.75">
      <c r="A111" s="150" t="s">
        <v>14</v>
      </c>
      <c r="B111" s="151" t="s">
        <v>57</v>
      </c>
      <c r="C111" s="152">
        <v>0</v>
      </c>
      <c r="D111" s="152">
        <v>0</v>
      </c>
    </row>
    <row r="112" spans="1:4" ht="12.75">
      <c r="A112" s="150" t="s">
        <v>67</v>
      </c>
      <c r="B112" s="151" t="s">
        <v>58</v>
      </c>
      <c r="C112" s="152">
        <v>0</v>
      </c>
      <c r="D112" s="152">
        <v>2061</v>
      </c>
    </row>
    <row r="113" spans="1:4" ht="12.75">
      <c r="A113" s="150" t="s">
        <v>34</v>
      </c>
      <c r="B113" s="151" t="s">
        <v>63</v>
      </c>
      <c r="C113" s="152">
        <v>72575</v>
      </c>
      <c r="D113" s="152">
        <v>67983</v>
      </c>
    </row>
    <row r="114" spans="1:4" ht="12.75">
      <c r="A114" s="150" t="s">
        <v>17</v>
      </c>
      <c r="B114" s="151" t="s">
        <v>65</v>
      </c>
      <c r="C114" s="152">
        <v>72504</v>
      </c>
      <c r="D114" s="152">
        <v>67888</v>
      </c>
    </row>
    <row r="115" spans="1:4" ht="12.75">
      <c r="A115" s="150" t="s">
        <v>140</v>
      </c>
      <c r="B115" s="151" t="s">
        <v>66</v>
      </c>
      <c r="C115" s="152">
        <v>49937</v>
      </c>
      <c r="D115" s="152">
        <v>40025</v>
      </c>
    </row>
    <row r="116" spans="1:4" ht="12.75">
      <c r="A116" s="150" t="s">
        <v>141</v>
      </c>
      <c r="B116" s="151" t="s">
        <v>68</v>
      </c>
      <c r="C116" s="152">
        <v>22567</v>
      </c>
      <c r="D116" s="152">
        <v>27863</v>
      </c>
    </row>
    <row r="117" spans="1:4" ht="38.25">
      <c r="A117" s="150" t="s">
        <v>163</v>
      </c>
      <c r="B117" s="151" t="s">
        <v>69</v>
      </c>
      <c r="C117" s="152">
        <v>71</v>
      </c>
      <c r="D117" s="152">
        <v>95</v>
      </c>
    </row>
    <row r="118" spans="1:4" ht="12.75">
      <c r="A118" s="150" t="s">
        <v>19</v>
      </c>
      <c r="B118" s="151" t="s">
        <v>70</v>
      </c>
      <c r="C118" s="152">
        <v>82296</v>
      </c>
      <c r="D118" s="152">
        <v>48548</v>
      </c>
    </row>
    <row r="119" spans="1:4" ht="12.75">
      <c r="A119" s="150" t="s">
        <v>20</v>
      </c>
      <c r="B119" s="151" t="s">
        <v>71</v>
      </c>
      <c r="C119" s="152">
        <v>63985</v>
      </c>
      <c r="D119" s="152">
        <v>69071</v>
      </c>
    </row>
    <row r="120" spans="1:4" ht="12.75">
      <c r="A120" s="150" t="s">
        <v>120</v>
      </c>
      <c r="B120" s="151" t="s">
        <v>73</v>
      </c>
      <c r="C120" s="152">
        <v>47011</v>
      </c>
      <c r="D120" s="152">
        <v>48816</v>
      </c>
    </row>
    <row r="121" spans="1:4" ht="12.75">
      <c r="A121" s="150" t="s">
        <v>122</v>
      </c>
      <c r="B121" s="151" t="s">
        <v>74</v>
      </c>
      <c r="C121" s="152">
        <v>16974</v>
      </c>
      <c r="D121" s="152">
        <v>20255</v>
      </c>
    </row>
    <row r="122" spans="1:4" ht="12.75">
      <c r="A122" s="150" t="s">
        <v>22</v>
      </c>
      <c r="B122" s="151" t="s">
        <v>75</v>
      </c>
      <c r="C122" s="152">
        <v>320</v>
      </c>
      <c r="D122" s="152">
        <v>196</v>
      </c>
    </row>
    <row r="123" spans="1:4" ht="12.75">
      <c r="A123" s="150" t="s">
        <v>23</v>
      </c>
      <c r="B123" s="151" t="s">
        <v>76</v>
      </c>
      <c r="C123" s="152">
        <v>0</v>
      </c>
      <c r="D123" s="152">
        <v>7</v>
      </c>
    </row>
    <row r="124" spans="1:4" ht="12.75">
      <c r="A124" s="150" t="s">
        <v>38</v>
      </c>
      <c r="B124" s="151" t="s">
        <v>77</v>
      </c>
      <c r="C124" s="152">
        <v>121743</v>
      </c>
      <c r="D124" s="152">
        <v>101866</v>
      </c>
    </row>
    <row r="125" spans="1:4" ht="25.5">
      <c r="A125" s="150" t="s">
        <v>110</v>
      </c>
      <c r="B125" s="151" t="s">
        <v>78</v>
      </c>
      <c r="C125" s="152">
        <v>121202</v>
      </c>
      <c r="D125" s="152">
        <v>101849</v>
      </c>
    </row>
    <row r="126" spans="1:4" ht="12.75">
      <c r="A126" s="150" t="s">
        <v>111</v>
      </c>
      <c r="B126" s="151" t="s">
        <v>79</v>
      </c>
      <c r="C126" s="152">
        <v>589</v>
      </c>
      <c r="D126" s="152">
        <v>3</v>
      </c>
    </row>
    <row r="127" spans="1:4" ht="25.5">
      <c r="A127" s="150" t="s">
        <v>144</v>
      </c>
      <c r="B127" s="151" t="s">
        <v>81</v>
      </c>
      <c r="C127" s="152">
        <v>-48</v>
      </c>
      <c r="D127" s="152">
        <v>14</v>
      </c>
    </row>
    <row r="128" spans="1:4" ht="12.75">
      <c r="A128" s="150" t="s">
        <v>24</v>
      </c>
      <c r="B128" s="151" t="s">
        <v>83</v>
      </c>
      <c r="C128" s="152">
        <v>21</v>
      </c>
      <c r="D128" s="152">
        <v>0</v>
      </c>
    </row>
    <row r="129" spans="1:4" ht="12.75">
      <c r="A129" s="150" t="s">
        <v>25</v>
      </c>
      <c r="B129" s="151"/>
      <c r="C129" s="152">
        <v>0</v>
      </c>
      <c r="D129" s="152">
        <v>0</v>
      </c>
    </row>
    <row r="130" spans="1:4" ht="12.75">
      <c r="A130" s="150" t="s">
        <v>34</v>
      </c>
      <c r="B130" s="151" t="s">
        <v>85</v>
      </c>
      <c r="C130" s="152">
        <v>9</v>
      </c>
      <c r="D130" s="152">
        <v>0</v>
      </c>
    </row>
    <row r="131" spans="1:4" ht="12.75">
      <c r="A131" s="150" t="s">
        <v>112</v>
      </c>
      <c r="B131" s="151" t="s">
        <v>86</v>
      </c>
      <c r="C131" s="152">
        <v>3</v>
      </c>
      <c r="D131" s="152">
        <v>0</v>
      </c>
    </row>
    <row r="132" spans="1:4" ht="12.75">
      <c r="A132" s="150" t="s">
        <v>28</v>
      </c>
      <c r="B132" s="151" t="s">
        <v>88</v>
      </c>
      <c r="C132" s="152">
        <v>9</v>
      </c>
      <c r="D132" s="152">
        <v>0</v>
      </c>
    </row>
    <row r="133" spans="1:4" ht="12.75">
      <c r="A133" s="150" t="s">
        <v>29</v>
      </c>
      <c r="B133" s="151" t="s">
        <v>90</v>
      </c>
      <c r="C133" s="152">
        <v>769</v>
      </c>
      <c r="D133" s="152">
        <v>880</v>
      </c>
    </row>
    <row r="134" spans="1:4" ht="12.75">
      <c r="A134" s="150" t="s">
        <v>113</v>
      </c>
      <c r="B134" s="151"/>
      <c r="C134" s="152">
        <v>0</v>
      </c>
      <c r="D134" s="152">
        <v>0</v>
      </c>
    </row>
    <row r="135" spans="1:4" ht="12.75">
      <c r="A135" s="150" t="s">
        <v>35</v>
      </c>
      <c r="B135" s="151" t="s">
        <v>53</v>
      </c>
      <c r="C135" s="152">
        <v>916281</v>
      </c>
      <c r="D135" s="152">
        <v>922043</v>
      </c>
    </row>
    <row r="136" spans="1:4" ht="12.75">
      <c r="A136" s="150" t="s">
        <v>60</v>
      </c>
      <c r="B136" s="151" t="s">
        <v>54</v>
      </c>
      <c r="C136" s="152">
        <v>607697</v>
      </c>
      <c r="D136" s="152">
        <v>612941</v>
      </c>
    </row>
    <row r="137" spans="1:4" ht="12.75">
      <c r="A137" s="150" t="s">
        <v>64</v>
      </c>
      <c r="B137" s="151" t="s">
        <v>55</v>
      </c>
      <c r="C137" s="152">
        <v>0</v>
      </c>
      <c r="D137" s="152">
        <v>2061</v>
      </c>
    </row>
    <row r="138" spans="1:4" ht="12.75">
      <c r="A138" s="150" t="s">
        <v>34</v>
      </c>
      <c r="B138" s="151" t="s">
        <v>56</v>
      </c>
      <c r="C138" s="152">
        <v>62134</v>
      </c>
      <c r="D138" s="152">
        <v>60693</v>
      </c>
    </row>
    <row r="139" spans="1:4" ht="12.75">
      <c r="A139" s="150" t="s">
        <v>17</v>
      </c>
      <c r="B139" s="151" t="s">
        <v>57</v>
      </c>
      <c r="C139" s="152">
        <v>62134</v>
      </c>
      <c r="D139" s="152">
        <v>60693</v>
      </c>
    </row>
    <row r="140" spans="1:4" ht="25.5">
      <c r="A140" s="150" t="s">
        <v>139</v>
      </c>
      <c r="B140" s="151" t="s">
        <v>58</v>
      </c>
      <c r="C140" s="152">
        <v>2812</v>
      </c>
      <c r="D140" s="152">
        <v>5149</v>
      </c>
    </row>
    <row r="141" spans="1:4" ht="12.75">
      <c r="A141" s="150" t="s">
        <v>140</v>
      </c>
      <c r="B141" s="151" t="s">
        <v>63</v>
      </c>
      <c r="C141" s="152">
        <v>40857</v>
      </c>
      <c r="D141" s="152">
        <v>32747</v>
      </c>
    </row>
    <row r="142" spans="1:4" ht="12.75">
      <c r="A142" s="150" t="s">
        <v>141</v>
      </c>
      <c r="B142" s="151" t="s">
        <v>65</v>
      </c>
      <c r="C142" s="152">
        <v>18465</v>
      </c>
      <c r="D142" s="152">
        <v>22797</v>
      </c>
    </row>
    <row r="143" spans="1:4" ht="12.75">
      <c r="A143" s="150" t="s">
        <v>36</v>
      </c>
      <c r="B143" s="151" t="s">
        <v>66</v>
      </c>
      <c r="C143" s="152">
        <v>5419</v>
      </c>
      <c r="D143" s="152">
        <v>6474</v>
      </c>
    </row>
    <row r="144" spans="1:4" ht="12.75">
      <c r="A144" s="150" t="s">
        <v>21</v>
      </c>
      <c r="B144" s="151" t="s">
        <v>68</v>
      </c>
      <c r="C144" s="152">
        <v>117478</v>
      </c>
      <c r="D144" s="152">
        <v>99894</v>
      </c>
    </row>
    <row r="145" spans="1:4" ht="12.75">
      <c r="A145" s="150" t="s">
        <v>23</v>
      </c>
      <c r="B145" s="151" t="s">
        <v>69</v>
      </c>
      <c r="C145" s="152">
        <v>12104</v>
      </c>
      <c r="D145" s="152">
        <v>17045</v>
      </c>
    </row>
    <row r="146" spans="1:4" ht="12.75">
      <c r="A146" s="150" t="s">
        <v>38</v>
      </c>
      <c r="B146" s="151" t="s">
        <v>70</v>
      </c>
      <c r="C146" s="152">
        <v>110816</v>
      </c>
      <c r="D146" s="152">
        <v>122184</v>
      </c>
    </row>
    <row r="147" spans="1:4" ht="12.75">
      <c r="A147" s="150" t="s">
        <v>44</v>
      </c>
      <c r="B147" s="151" t="s">
        <v>71</v>
      </c>
      <c r="C147" s="152">
        <v>100155</v>
      </c>
      <c r="D147" s="152">
        <v>110391</v>
      </c>
    </row>
    <row r="148" spans="1:4" ht="12.75">
      <c r="A148" s="150" t="s">
        <v>111</v>
      </c>
      <c r="B148" s="151" t="s">
        <v>73</v>
      </c>
      <c r="C148" s="152">
        <v>1844</v>
      </c>
      <c r="D148" s="152">
        <v>1018</v>
      </c>
    </row>
    <row r="149" spans="1:4" ht="25.5">
      <c r="A149" s="150" t="s">
        <v>164</v>
      </c>
      <c r="B149" s="151" t="s">
        <v>74</v>
      </c>
      <c r="C149" s="152">
        <v>8817</v>
      </c>
      <c r="D149" s="152">
        <v>10775</v>
      </c>
    </row>
    <row r="150" spans="1:4" ht="12.75">
      <c r="A150" s="150" t="s">
        <v>24</v>
      </c>
      <c r="B150" s="151" t="s">
        <v>75</v>
      </c>
      <c r="C150" s="152">
        <v>33</v>
      </c>
      <c r="D150" s="152">
        <v>4</v>
      </c>
    </row>
    <row r="151" spans="1:4" ht="12.75">
      <c r="A151" s="150" t="s">
        <v>25</v>
      </c>
      <c r="B151" s="151"/>
      <c r="C151" s="152">
        <v>0</v>
      </c>
      <c r="D151" s="152">
        <v>0</v>
      </c>
    </row>
    <row r="152" spans="1:4" ht="12.75">
      <c r="A152" s="150" t="s">
        <v>114</v>
      </c>
      <c r="B152" s="151" t="s">
        <v>76</v>
      </c>
      <c r="C152" s="152">
        <v>4</v>
      </c>
      <c r="D152" s="152">
        <v>-1</v>
      </c>
    </row>
    <row r="153" spans="1:4" ht="12.75">
      <c r="A153" s="150" t="s">
        <v>34</v>
      </c>
      <c r="B153" s="151" t="s">
        <v>77</v>
      </c>
      <c r="C153" s="152">
        <v>0</v>
      </c>
      <c r="D153" s="152">
        <v>0</v>
      </c>
    </row>
    <row r="154" spans="1:4" ht="12.75">
      <c r="A154" s="150" t="s">
        <v>26</v>
      </c>
      <c r="B154" s="151" t="s">
        <v>78</v>
      </c>
      <c r="C154" s="152">
        <v>0</v>
      </c>
      <c r="D154" s="152">
        <v>0</v>
      </c>
    </row>
    <row r="155" spans="1:4" ht="25.5">
      <c r="A155" s="150" t="s">
        <v>27</v>
      </c>
      <c r="B155" s="151" t="s">
        <v>79</v>
      </c>
      <c r="C155" s="152">
        <v>-8</v>
      </c>
      <c r="D155" s="152">
        <v>4</v>
      </c>
    </row>
    <row r="156" spans="1:4" ht="12.75">
      <c r="A156" s="150" t="s">
        <v>28</v>
      </c>
      <c r="B156" s="151" t="s">
        <v>81</v>
      </c>
      <c r="C156" s="152">
        <v>3</v>
      </c>
      <c r="D156" s="152">
        <v>0</v>
      </c>
    </row>
    <row r="157" spans="1:4" ht="12.75">
      <c r="A157" s="150" t="s">
        <v>39</v>
      </c>
      <c r="B157" s="151" t="s">
        <v>83</v>
      </c>
      <c r="C157" s="152">
        <v>34</v>
      </c>
      <c r="D157" s="152">
        <v>1</v>
      </c>
    </row>
    <row r="158" spans="1:4" ht="12.75">
      <c r="A158" s="150" t="s">
        <v>29</v>
      </c>
      <c r="B158" s="151" t="s">
        <v>85</v>
      </c>
      <c r="C158" s="152">
        <v>600</v>
      </c>
      <c r="D158" s="152">
        <v>747</v>
      </c>
    </row>
    <row r="159" spans="1:4" ht="12.75">
      <c r="A159" s="150" t="s">
        <v>165</v>
      </c>
      <c r="B159" s="151"/>
      <c r="C159" s="152">
        <v>0</v>
      </c>
      <c r="D159" s="152">
        <v>0</v>
      </c>
    </row>
    <row r="160" spans="1:4" ht="12.75">
      <c r="A160" s="150" t="s">
        <v>166</v>
      </c>
      <c r="B160" s="151" t="s">
        <v>53</v>
      </c>
      <c r="C160" s="152">
        <v>1244</v>
      </c>
      <c r="D160" s="152">
        <v>775</v>
      </c>
    </row>
    <row r="161" spans="1:4" ht="12.75">
      <c r="A161" s="150" t="s">
        <v>25</v>
      </c>
      <c r="B161" s="151"/>
      <c r="C161" s="152">
        <v>0</v>
      </c>
      <c r="D161" s="152">
        <v>0</v>
      </c>
    </row>
    <row r="162" spans="1:4" ht="12.75">
      <c r="A162" s="150" t="s">
        <v>167</v>
      </c>
      <c r="B162" s="151" t="s">
        <v>54</v>
      </c>
      <c r="C162" s="152">
        <v>632</v>
      </c>
      <c r="D162" s="152">
        <v>536</v>
      </c>
    </row>
    <row r="163" spans="1:4" ht="12.75">
      <c r="A163" s="150" t="s">
        <v>168</v>
      </c>
      <c r="B163" s="151" t="s">
        <v>55</v>
      </c>
      <c r="C163" s="152">
        <v>506</v>
      </c>
      <c r="D163" s="152">
        <v>158</v>
      </c>
    </row>
    <row r="164" spans="1:4" ht="12.75">
      <c r="A164" s="150" t="s">
        <v>169</v>
      </c>
      <c r="B164" s="151" t="s">
        <v>56</v>
      </c>
      <c r="C164" s="152">
        <v>106</v>
      </c>
      <c r="D164" s="152">
        <v>81</v>
      </c>
    </row>
    <row r="165" spans="1:4" ht="12.75">
      <c r="A165" s="150" t="s">
        <v>48</v>
      </c>
      <c r="B165" s="151"/>
      <c r="C165" s="152">
        <v>0</v>
      </c>
      <c r="D165" s="152">
        <v>0</v>
      </c>
    </row>
    <row r="166" spans="1:4" ht="12.75">
      <c r="A166" s="150" t="s">
        <v>48</v>
      </c>
      <c r="B166" s="151"/>
      <c r="C166" s="152">
        <v>0</v>
      </c>
      <c r="D166" s="152">
        <v>0</v>
      </c>
    </row>
    <row r="167" spans="1:4" ht="12.75">
      <c r="A167" s="150" t="s">
        <v>152</v>
      </c>
      <c r="B167" s="151"/>
      <c r="C167" s="152">
        <v>0</v>
      </c>
      <c r="D167" s="152">
        <v>0</v>
      </c>
    </row>
    <row r="168" spans="1:4" ht="12.75">
      <c r="A168" s="150" t="s">
        <v>170</v>
      </c>
      <c r="B168" s="151"/>
      <c r="C168" s="152">
        <v>88989</v>
      </c>
      <c r="D168" s="152">
        <v>76210</v>
      </c>
    </row>
    <row r="169" spans="1:4" ht="12.75">
      <c r="A169" s="150" t="s">
        <v>171</v>
      </c>
      <c r="B169" s="151"/>
      <c r="C169" s="152">
        <v>88979</v>
      </c>
      <c r="D169" s="152">
        <v>76204</v>
      </c>
    </row>
    <row r="170" spans="1:4" ht="12.75">
      <c r="A170" s="150" t="s">
        <v>172</v>
      </c>
      <c r="B170" s="151"/>
      <c r="C170" s="152">
        <v>25161</v>
      </c>
      <c r="D170" s="152">
        <v>19398</v>
      </c>
    </row>
    <row r="171" spans="1:4" ht="12.75">
      <c r="A171" s="150" t="s">
        <v>171</v>
      </c>
      <c r="B171" s="151"/>
      <c r="C171" s="152">
        <v>25171</v>
      </c>
      <c r="D171" s="152">
        <v>19380</v>
      </c>
    </row>
    <row r="172" spans="1:4" ht="12.75">
      <c r="A172" s="150" t="s">
        <v>173</v>
      </c>
      <c r="B172" s="151"/>
      <c r="C172" s="152">
        <v>7496</v>
      </c>
      <c r="D172" s="152">
        <v>6280</v>
      </c>
    </row>
    <row r="173" spans="1:4" ht="12.75">
      <c r="A173" s="150" t="s">
        <v>171</v>
      </c>
      <c r="B173" s="151"/>
      <c r="C173" s="152">
        <v>7052</v>
      </c>
      <c r="D173" s="152">
        <v>6265</v>
      </c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Пермякова Татьяна Евгеньевна</cp:lastModifiedBy>
  <cp:lastPrinted>2015-03-06T07:10:43Z</cp:lastPrinted>
  <dcterms:created xsi:type="dcterms:W3CDTF">2010-01-14T06:30:36Z</dcterms:created>
  <dcterms:modified xsi:type="dcterms:W3CDTF">2015-03-06T07:11:17Z</dcterms:modified>
  <cp:category/>
  <cp:version/>
  <cp:contentType/>
  <cp:contentStatus/>
</cp:coreProperties>
</file>