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45" windowWidth="15180" windowHeight="7680" activeTab="0"/>
  </bookViews>
  <sheets>
    <sheet name="Забайкальский край" sheetId="1" r:id="rId1"/>
    <sheet name="Исходные данные" sheetId="2" r:id="rId2"/>
  </sheets>
  <definedNames>
    <definedName name="_xlnm.Print_Area" localSheetId="0">'Забайкальский край'!$A$1:$G$167</definedName>
  </definedNames>
  <calcPr fullCalcOnLoad="1"/>
</workbook>
</file>

<file path=xl/sharedStrings.xml><?xml version="1.0" encoding="utf-8"?>
<sst xmlns="http://schemas.openxmlformats.org/spreadsheetml/2006/main" count="534" uniqueCount="217">
  <si>
    <t>Динамика поступления налогов и сборов по Забайкальскому краю</t>
  </si>
  <si>
    <t>темп роста</t>
  </si>
  <si>
    <t>удельный вес, % в налоговых пост.</t>
  </si>
  <si>
    <t>сумма</t>
  </si>
  <si>
    <t xml:space="preserve"> %</t>
  </si>
  <si>
    <t>Всего по налоговым платежам и другим доходам, включая налоги и взносы на социальные нужды (с фондами)</t>
  </si>
  <si>
    <t>Всего по налоговым платежам и другим доходам, включая ЕСН фед.бюджет</t>
  </si>
  <si>
    <t>Налог на прибыль</t>
  </si>
  <si>
    <t>ЕСН, фед.бюджет</t>
  </si>
  <si>
    <t xml:space="preserve">Налог на доходы физических лиц </t>
  </si>
  <si>
    <t xml:space="preserve">Налог на добавленную стоимость  </t>
  </si>
  <si>
    <t>Налог на добавленную стоимость  (Беларусь)</t>
  </si>
  <si>
    <t xml:space="preserve">Акцизы </t>
  </si>
  <si>
    <t>в т.ч. на алкогольную и спиртосодержащую продукцию</t>
  </si>
  <si>
    <t xml:space="preserve">         на пиво</t>
  </si>
  <si>
    <t xml:space="preserve">Платежи за пользование природными ресурсами </t>
  </si>
  <si>
    <t>в т.ч. НДПИ</t>
  </si>
  <si>
    <t xml:space="preserve">Налог на имущество физических лиц  </t>
  </si>
  <si>
    <t>Налог на имущество организаций</t>
  </si>
  <si>
    <t>Транспортный налог</t>
  </si>
  <si>
    <t>Земельный налог</t>
  </si>
  <si>
    <t>Налог на игорный бизнес</t>
  </si>
  <si>
    <t>Госпошлина</t>
  </si>
  <si>
    <t>Задолженность по отмененным налогам и сборам</t>
  </si>
  <si>
    <t>в том числе</t>
  </si>
  <si>
    <t>Налог на имущество предприятий</t>
  </si>
  <si>
    <t>Земельный налог (по обязательствам, возникшим до 1 января 2006 года)</t>
  </si>
  <si>
    <t>Прочие (отмененные) налоги субъекта</t>
  </si>
  <si>
    <t>Неналоговые доходы</t>
  </si>
  <si>
    <t>тыс.руб.</t>
  </si>
  <si>
    <t>удельный вес, %</t>
  </si>
  <si>
    <t>Всего по налоговым и другим доходам, включая ЕСН в федеральный бюджет</t>
  </si>
  <si>
    <t>Единый социальный налог, зачисляемый в федеральный бюджет</t>
  </si>
  <si>
    <t>Платежи за пользование природными ресурсами</t>
  </si>
  <si>
    <t>Всего по налоговым платежам и другим доходам</t>
  </si>
  <si>
    <t>Налог на имущество физических лиц</t>
  </si>
  <si>
    <t xml:space="preserve">Налог на имущество организаций </t>
  </si>
  <si>
    <t>Налоги со специальным налоговым режимом</t>
  </si>
  <si>
    <t>Прочие (отмененные) местные налоги</t>
  </si>
  <si>
    <t xml:space="preserve">          единый налог на вмененный доход</t>
  </si>
  <si>
    <t>в т.ч. налог, взимаемый с упрощенной системы налогообложения</t>
  </si>
  <si>
    <t xml:space="preserve">          единый сельскохозяйственный налог </t>
  </si>
  <si>
    <t xml:space="preserve">          водный налог</t>
  </si>
  <si>
    <t>в т.ч. единый налог на вмененный доход</t>
  </si>
  <si>
    <t xml:space="preserve"> по состоянию на   </t>
  </si>
  <si>
    <t xml:space="preserve">   года</t>
  </si>
  <si>
    <t>(null)</t>
  </si>
  <si>
    <t>За аналогичный период предыдущего года</t>
  </si>
  <si>
    <t>За текущий период</t>
  </si>
  <si>
    <t>A</t>
  </si>
  <si>
    <t>Б</t>
  </si>
  <si>
    <t>1</t>
  </si>
  <si>
    <t>2</t>
  </si>
  <si>
    <t>3</t>
  </si>
  <si>
    <t>4</t>
  </si>
  <si>
    <t>5</t>
  </si>
  <si>
    <t>6</t>
  </si>
  <si>
    <t>КОНСОЛИДИРОВАННЫЙ БЮДЖЕТ</t>
  </si>
  <si>
    <t>Налог на доходы физических лиц</t>
  </si>
  <si>
    <t>Налог на добавленную стоимость  </t>
  </si>
  <si>
    <t>Налог на добавленную стоимость  (Беларусь)</t>
  </si>
  <si>
    <t>7</t>
  </si>
  <si>
    <t>Акцизы</t>
  </si>
  <si>
    <t>8</t>
  </si>
  <si>
    <t>9</t>
  </si>
  <si>
    <t>          на пиво</t>
  </si>
  <si>
    <t>10</t>
  </si>
  <si>
    <t>11</t>
  </si>
  <si>
    <t>12</t>
  </si>
  <si>
    <t>13</t>
  </si>
  <si>
    <t>Налог на имущество физических лиц  </t>
  </si>
  <si>
    <t>14</t>
  </si>
  <si>
    <t>15</t>
  </si>
  <si>
    <t>16</t>
  </si>
  <si>
    <t>17</t>
  </si>
  <si>
    <t>18</t>
  </si>
  <si>
    <t>19</t>
  </si>
  <si>
    <t>20</t>
  </si>
  <si>
    <t>     налог, взимаемый с упрощенной системы налогообложения</t>
  </si>
  <si>
    <t>21</t>
  </si>
  <si>
    <t>     единый налог на вмененный доход</t>
  </si>
  <si>
    <t>22</t>
  </si>
  <si>
    <t>     единый сельскохозяйственный налог</t>
  </si>
  <si>
    <t>23</t>
  </si>
  <si>
    <t>24</t>
  </si>
  <si>
    <t>     налог на прибыль (МБ)</t>
  </si>
  <si>
    <t>25</t>
  </si>
  <si>
    <t>     платежи за пользование природными ресурсами</t>
  </si>
  <si>
    <t>26</t>
  </si>
  <si>
    <t>     налог на имущество предприятий</t>
  </si>
  <si>
    <t>27</t>
  </si>
  <si>
    <t>     налог на пользователей а/д, с владельцев тр/ср</t>
  </si>
  <si>
    <t>28</t>
  </si>
  <si>
    <t>     земельный налог (по обязательствам, возникшим до 1 января 2006 года)</t>
  </si>
  <si>
    <t>29</t>
  </si>
  <si>
    <t>     прочие (отмененные) налоги субъекта</t>
  </si>
  <si>
    <t>30</t>
  </si>
  <si>
    <t>     прочие (отмененные) местные налоги</t>
  </si>
  <si>
    <t>31</t>
  </si>
  <si>
    <t>32</t>
  </si>
  <si>
    <t>ФЕДЕРАЛЬНЫЙ БЮДЖЕТ</t>
  </si>
  <si>
    <t>БЮДЖЕТ СУБЪЕКТА</t>
  </si>
  <si>
    <t>             пиво</t>
  </si>
  <si>
    <t>в т.ч.  налог, взимаемый с упрощенной системы налогообложения</t>
  </si>
  <si>
    <t>          единый налог на вмененный доход</t>
  </si>
  <si>
    <t>          единый сельскохозяйственный налог</t>
  </si>
  <si>
    <t>Налог на пользователей а/д, с владельцев тр/ср</t>
  </si>
  <si>
    <t>КРАЕВОЙ БЮДЖЕТ</t>
  </si>
  <si>
    <t>в т.ч  налог, взимаемый с упрощенной системы налогообложения</t>
  </si>
  <si>
    <t>        единый сельскохозяйственный налог</t>
  </si>
  <si>
    <t>Налог на пользователей а/д, и владельцев тр/ср</t>
  </si>
  <si>
    <t>МЕСТНЫЕ БЮДЖЕТЫ</t>
  </si>
  <si>
    <t>Налог на прибыль (местный бюджет)</t>
  </si>
  <si>
    <t>в т.ч. с организаций</t>
  </si>
  <si>
    <t xml:space="preserve">          с физических лиц</t>
  </si>
  <si>
    <t>в т.ч. с ЮЛ</t>
  </si>
  <si>
    <t>        с ФЛ</t>
  </si>
  <si>
    <t>          с ФЛ</t>
  </si>
  <si>
    <t xml:space="preserve">                 консолидированный бюджет</t>
  </si>
  <si>
    <t>          на добычу общераспространенных полезных ископаемых</t>
  </si>
  <si>
    <t>          на добычу прочих полезных ископаемых</t>
  </si>
  <si>
    <t>          на добычу полезных ископаемых в виде угля</t>
  </si>
  <si>
    <t>     налог, взимаемый в связи с применением патентной системы налогообложения</t>
  </si>
  <si>
    <t>     налог, взимаемый в виде стоимости патента в связи с применением упрощенной системы налогообложениия</t>
  </si>
  <si>
    <t>33</t>
  </si>
  <si>
    <t>34</t>
  </si>
  <si>
    <t>35</t>
  </si>
  <si>
    <t>36</t>
  </si>
  <si>
    <t>37</t>
  </si>
  <si>
    <t>38</t>
  </si>
  <si>
    <t>39</t>
  </si>
  <si>
    <t>             на добычу прочих полезных ископаемых</t>
  </si>
  <si>
    <t>             на добычу полезных ископаемых в виде угля</t>
  </si>
  <si>
    <t>        на добычу общераспространенных полезных ископаемых</t>
  </si>
  <si>
    <t>        на добычу прочих полезных ископаемых</t>
  </si>
  <si>
    <t>        на добычу полезных ископаемых в виде угля</t>
  </si>
  <si>
    <t>          налог, взимаемый в связи с применением патентной системы налогообложения</t>
  </si>
  <si>
    <t>          налог, взимаемый в виде стоимости патента в связи с применением упрощенной системы налогообложениия</t>
  </si>
  <si>
    <t>        налог, взимаемый в виде стоимости патента в связи с применением упрощенной системы налогообложениия</t>
  </si>
  <si>
    <t xml:space="preserve">          сбор за пользование объектами животного мира</t>
  </si>
  <si>
    <t>          налог, взимаемый в связи с применением патентной системы налогообложения</t>
  </si>
  <si>
    <t xml:space="preserve">         водный налог</t>
  </si>
  <si>
    <t xml:space="preserve">в т.ч. НДПИ,  из которого </t>
  </si>
  <si>
    <t>                   налог на добычу общераспространенных полезных ископаемых</t>
  </si>
  <si>
    <t>                   налог на добычу прочих полезных ископаемых</t>
  </si>
  <si>
    <t xml:space="preserve">                   налог на добычу полезных ископаемых в виде угля</t>
  </si>
  <si>
    <t>ДЛЯ СВЕДЕНИЯ</t>
  </si>
  <si>
    <t>          водный налог</t>
  </si>
  <si>
    <t>          сборы за пользование объектами животного мира и за пользование объектами водных биологических ресурсов</t>
  </si>
  <si>
    <t>Налоги со специальным налоговым режимом (с фондами), в т.ч.</t>
  </si>
  <si>
    <t>      платежи за пользование природными ресурсами</t>
  </si>
  <si>
    <t>      утилизационный сбор (сумма сбора, уплачиваемого за колесные транспортные средства, произведенные, изготовленные в РФ)</t>
  </si>
  <si>
    <t>40</t>
  </si>
  <si>
    <t>Налог на добавленную стоимость  (Республики Беларусь и Казахстан)</t>
  </si>
  <si>
    <t>             водный налог</t>
  </si>
  <si>
    <t>в т.ч. утилизационный сбор (сумма сбора, уплачиваемого за колесные транспортные средства, произведенные, изготовленные в РФ)</t>
  </si>
  <si>
    <t>        сборы за пользование объектами животного мира и за пользование объектами водных биологических ресурсов</t>
  </si>
  <si>
    <t>        налог, взимаемый в связи с применением патентной системы налогообложения</t>
  </si>
  <si>
    <t>ВНЕБЮДЖЕТНЫЕ ФОНДЫ</t>
  </si>
  <si>
    <t>Всего во внебюджетные фонды</t>
  </si>
  <si>
    <t>УСН (доходы)</t>
  </si>
  <si>
    <t>в т.ч. в бюджет субъекта</t>
  </si>
  <si>
    <t>УСН (доходы-расходы)</t>
  </si>
  <si>
    <t>УСН (минимальный)</t>
  </si>
  <si>
    <t>Всего по налоговым платежам и другим доходам, включая внебюджетные фонды</t>
  </si>
  <si>
    <t>в том числе во все уровни бюджетов</t>
  </si>
  <si>
    <t xml:space="preserve">          сборы за пользование объектами животного мира и за пользование объектами водных биологических ресурсов</t>
  </si>
  <si>
    <t xml:space="preserve">Динамика поступления налогов и сборов по Забайкальскому краю </t>
  </si>
  <si>
    <t>         с физических лиц</t>
  </si>
  <si>
    <t>в т.ч. на авиационный керосин</t>
  </si>
  <si>
    <t>         </t>
  </si>
  <si>
    <t>в т.ч. на пиво</t>
  </si>
  <si>
    <t>тыс. руб.</t>
  </si>
  <si>
    <t>    доходов по страховым взносам на  обязательное социальное страхование</t>
  </si>
  <si>
    <t>    из них</t>
  </si>
  <si>
    <t>         страховые и другие взносы на обязательное пенсионное страхование,  зачисляемые в ПФ РФ</t>
  </si>
  <si>
    <t>         страховые взносы на обязательное социальное страхование на случай временной нетрудоспособности и в связи с материнством</t>
  </si>
  <si>
    <t>         страховые взносы на обязательное медицинское страхование работающего населения, зачисляемые в бюджет ФФОМС</t>
  </si>
  <si>
    <t>    задолженность по налогам и взносам на социальные нужды и налогам на совокупный доход</t>
  </si>
  <si>
    <t>         ПФ РФ</t>
  </si>
  <si>
    <t>         ФФОМС</t>
  </si>
  <si>
    <t>         ФСС РФ</t>
  </si>
  <si>
    <t>         Пенсионный фонд РФ</t>
  </si>
  <si>
    <t xml:space="preserve">         Фонд обязательного медицинского страхования</t>
  </si>
  <si>
    <t xml:space="preserve">         Фонд социального страхования РФ</t>
  </si>
  <si>
    <t>    доходы по страховым взносам на  обязательное социальное страхование</t>
  </si>
  <si>
    <t>         на обязательное пенсионное страхование,  зачисляемые в ПФ РФ</t>
  </si>
  <si>
    <t>         на обязательное социальное страхование на случай временной нетрудоспособности и в связи с материнством</t>
  </si>
  <si>
    <t>         на обязательное медицинское страхование работающего населения, зачисляемые в бюджет ФФОМС</t>
  </si>
  <si>
    <t>НАЛОГ НА ПРОФЕССИОНАЛЬНЫЙ ДОХОД</t>
  </si>
  <si>
    <t>41</t>
  </si>
  <si>
    <t>ЕДИНЫЙ НАЛОГОВЫЙ ПЛАТЕЖ ФИЗИЧЕСКОГО ЛИЦА</t>
  </si>
  <si>
    <t>42</t>
  </si>
  <si>
    <t>НДФЛ с дохода более 5 млн руб.</t>
  </si>
  <si>
    <t>III раздел спец.режимы</t>
  </si>
  <si>
    <t>III раздел ПФР</t>
  </si>
  <si>
    <t>III раздел ФФОМС</t>
  </si>
  <si>
    <t>III раздел ФСС</t>
  </si>
  <si>
    <t xml:space="preserve">          налог на профессиональный доход</t>
  </si>
  <si>
    <t xml:space="preserve">         III раздел ПФР</t>
  </si>
  <si>
    <t xml:space="preserve">         III раздел ФФОМС</t>
  </si>
  <si>
    <t xml:space="preserve">         III раздел ФСС</t>
  </si>
  <si>
    <t xml:space="preserve">                   НДПИ рентный коэффициент, отличный от 1</t>
  </si>
  <si>
    <t>    НДПИ рентный коэффициент, отличный от 1</t>
  </si>
  <si>
    <t>151</t>
  </si>
  <si>
    <t>       НДПИ рентный коэффициент, отличный от 1</t>
  </si>
  <si>
    <t>112</t>
  </si>
  <si>
    <t>   НДПИ рентный коэффициент, отличный от 1</t>
  </si>
  <si>
    <t>121</t>
  </si>
  <si>
    <t>131</t>
  </si>
  <si>
    <t>     в т.ч. налог, взимаемый с упрощенной системы налогообложения</t>
  </si>
  <si>
    <t>141</t>
  </si>
  <si>
    <t>   единый налог на вмененный доход</t>
  </si>
  <si>
    <t>Налоги со специальным налоговым режимом (с фондами)</t>
  </si>
  <si>
    <t>0000</t>
  </si>
  <si>
    <t>В ФНС за Забайкальский край</t>
  </si>
  <si>
    <t>                                             на 01.03.2022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</si>
</sst>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_(* #,##0_);_(* \(#,##0\);_(* &quot;-&quot;_);_(@_)"/>
    <numFmt numFmtId="174" formatCode="#,##0.0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-* #,##0.0_р_._-;\-* #,##0.0_р_._-;_-* &quot;-&quot;??_р_._-;_-@_-"/>
    <numFmt numFmtId="179" formatCode="_-* #,##0_р_._-;\-* #,##0_р_._-;_-* &quot;-&quot;??_р_._-;_-@_-"/>
    <numFmt numFmtId="180" formatCode="_-* #,##0.000_р_._-;\-* #,##0.000_р_._-;_-* &quot;-&quot;???_р_._-;_-@_-"/>
  </numFmts>
  <fonts count="52">
    <font>
      <sz val="10"/>
      <name val="Times New Roman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10"/>
      <name val="NTCourierVK/Cyrillic"/>
      <family val="0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u val="single"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7" fillId="0" borderId="0">
      <alignment/>
      <protection/>
    </xf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56">
    <xf numFmtId="0" fontId="0" fillId="0" borderId="0" xfId="0" applyAlignment="1">
      <alignment/>
    </xf>
    <xf numFmtId="0" fontId="0" fillId="0" borderId="0" xfId="54" applyFont="1">
      <alignment/>
      <protection/>
    </xf>
    <xf numFmtId="0" fontId="5" fillId="0" borderId="0" xfId="54" applyFont="1">
      <alignment/>
      <protection/>
    </xf>
    <xf numFmtId="3" fontId="0" fillId="0" borderId="0" xfId="54" applyNumberFormat="1" applyFont="1" applyAlignment="1">
      <alignment/>
      <protection/>
    </xf>
    <xf numFmtId="3" fontId="6" fillId="0" borderId="0" xfId="54" applyNumberFormat="1" applyFont="1" applyBorder="1" applyAlignment="1">
      <alignment horizontal="right"/>
      <protection/>
    </xf>
    <xf numFmtId="0" fontId="0" fillId="0" borderId="10" xfId="54" applyFont="1" applyBorder="1">
      <alignment/>
      <protection/>
    </xf>
    <xf numFmtId="0" fontId="0" fillId="0" borderId="11" xfId="54" applyFont="1" applyBorder="1" applyAlignment="1">
      <alignment wrapText="1"/>
      <protection/>
    </xf>
    <xf numFmtId="3" fontId="0" fillId="0" borderId="12" xfId="54" applyNumberFormat="1" applyFont="1" applyBorder="1" applyAlignment="1">
      <alignment horizontal="center" wrapText="1"/>
      <protection/>
    </xf>
    <xf numFmtId="172" fontId="0" fillId="0" borderId="10" xfId="54" applyNumberFormat="1" applyFont="1" applyBorder="1" applyAlignment="1">
      <alignment horizontal="center"/>
      <protection/>
    </xf>
    <xf numFmtId="172" fontId="0" fillId="0" borderId="12" xfId="54" applyNumberFormat="1" applyFont="1" applyBorder="1" applyAlignment="1">
      <alignment horizontal="center"/>
      <protection/>
    </xf>
    <xf numFmtId="0" fontId="0" fillId="0" borderId="13" xfId="54" applyFont="1" applyBorder="1" applyAlignment="1">
      <alignment vertical="center" wrapText="1"/>
      <protection/>
    </xf>
    <xf numFmtId="3" fontId="6" fillId="0" borderId="14" xfId="54" applyNumberFormat="1" applyFont="1" applyBorder="1" applyAlignment="1">
      <alignment horizontal="right" wrapText="1"/>
      <protection/>
    </xf>
    <xf numFmtId="3" fontId="0" fillId="0" borderId="14" xfId="54" applyNumberFormat="1" applyFont="1" applyBorder="1" applyAlignment="1">
      <alignment/>
      <protection/>
    </xf>
    <xf numFmtId="172" fontId="0" fillId="0" borderId="14" xfId="54" applyNumberFormat="1" applyFont="1" applyBorder="1" applyAlignment="1">
      <alignment horizontal="center" wrapText="1"/>
      <protection/>
    </xf>
    <xf numFmtId="0" fontId="0" fillId="0" borderId="14" xfId="54" applyFont="1" applyBorder="1" applyAlignment="1">
      <alignment vertical="center" wrapText="1"/>
      <protection/>
    </xf>
    <xf numFmtId="3" fontId="6" fillId="0" borderId="13" xfId="54" applyNumberFormat="1" applyFont="1" applyBorder="1" applyAlignment="1">
      <alignment horizontal="right" wrapText="1"/>
      <protection/>
    </xf>
    <xf numFmtId="3" fontId="0" fillId="0" borderId="13" xfId="54" applyNumberFormat="1" applyFont="1" applyBorder="1" applyAlignment="1">
      <alignment/>
      <protection/>
    </xf>
    <xf numFmtId="172" fontId="0" fillId="0" borderId="13" xfId="54" applyNumberFormat="1" applyFont="1" applyBorder="1" applyAlignment="1">
      <alignment horizontal="right" wrapText="1"/>
      <protection/>
    </xf>
    <xf numFmtId="172" fontId="0" fillId="0" borderId="13" xfId="54" applyNumberFormat="1" applyFont="1" applyBorder="1" applyAlignment="1">
      <alignment horizontal="center" wrapText="1"/>
      <protection/>
    </xf>
    <xf numFmtId="0" fontId="0" fillId="0" borderId="13" xfId="54" applyFont="1" applyBorder="1" applyAlignment="1">
      <alignment vertical="center"/>
      <protection/>
    </xf>
    <xf numFmtId="0" fontId="0" fillId="0" borderId="13" xfId="54" applyFont="1" applyBorder="1" applyAlignment="1">
      <alignment vertical="center" wrapText="1" shrinkToFit="1"/>
      <protection/>
    </xf>
    <xf numFmtId="0" fontId="0" fillId="0" borderId="15" xfId="54" applyFont="1" applyBorder="1" applyAlignment="1">
      <alignment vertical="center" wrapText="1"/>
      <protection/>
    </xf>
    <xf numFmtId="0" fontId="0" fillId="0" borderId="16" xfId="54" applyFont="1" applyBorder="1" applyAlignment="1">
      <alignment vertical="center" wrapText="1"/>
      <protection/>
    </xf>
    <xf numFmtId="3" fontId="6" fillId="0" borderId="16" xfId="54" applyNumberFormat="1" applyFont="1" applyBorder="1" applyAlignment="1">
      <alignment horizontal="right" wrapText="1"/>
      <protection/>
    </xf>
    <xf numFmtId="172" fontId="0" fillId="0" borderId="16" xfId="54" applyNumberFormat="1" applyFont="1" applyBorder="1" applyAlignment="1">
      <alignment horizontal="right" wrapText="1"/>
      <protection/>
    </xf>
    <xf numFmtId="172" fontId="0" fillId="0" borderId="16" xfId="54" applyNumberFormat="1" applyFont="1" applyBorder="1" applyAlignment="1">
      <alignment horizontal="center" wrapText="1"/>
      <protection/>
    </xf>
    <xf numFmtId="0" fontId="0" fillId="0" borderId="0" xfId="54" applyFont="1" applyBorder="1" applyAlignment="1">
      <alignment vertical="center" wrapText="1"/>
      <protection/>
    </xf>
    <xf numFmtId="3" fontId="6" fillId="0" borderId="0" xfId="54" applyNumberFormat="1" applyFont="1" applyBorder="1" applyAlignment="1">
      <alignment horizontal="right" wrapText="1"/>
      <protection/>
    </xf>
    <xf numFmtId="3" fontId="0" fillId="0" borderId="0" xfId="54" applyNumberFormat="1" applyFont="1" applyBorder="1" applyAlignment="1">
      <alignment/>
      <protection/>
    </xf>
    <xf numFmtId="172" fontId="0" fillId="0" borderId="0" xfId="54" applyNumberFormat="1" applyFont="1" applyBorder="1" applyAlignment="1">
      <alignment horizontal="right" wrapText="1"/>
      <protection/>
    </xf>
    <xf numFmtId="172" fontId="0" fillId="0" borderId="0" xfId="54" applyNumberFormat="1" applyFont="1" applyBorder="1" applyAlignment="1">
      <alignment horizontal="center" wrapText="1"/>
      <protection/>
    </xf>
    <xf numFmtId="3" fontId="0" fillId="0" borderId="17" xfId="54" applyNumberFormat="1" applyFont="1" applyBorder="1" applyAlignment="1">
      <alignment/>
      <protection/>
    </xf>
    <xf numFmtId="172" fontId="0" fillId="0" borderId="17" xfId="54" applyNumberFormat="1" applyFont="1" applyBorder="1" applyAlignment="1">
      <alignment horizontal="right" wrapText="1"/>
      <protection/>
    </xf>
    <xf numFmtId="172" fontId="0" fillId="0" borderId="0" xfId="54" applyNumberFormat="1" applyFont="1" applyAlignment="1">
      <alignment/>
      <protection/>
    </xf>
    <xf numFmtId="172" fontId="0" fillId="0" borderId="0" xfId="54" applyNumberFormat="1" applyFont="1" applyAlignment="1">
      <alignment horizontal="right"/>
      <protection/>
    </xf>
    <xf numFmtId="0" fontId="0" fillId="0" borderId="0" xfId="54" applyFont="1" applyAlignment="1">
      <alignment vertical="center" wrapText="1"/>
      <protection/>
    </xf>
    <xf numFmtId="0" fontId="5" fillId="0" borderId="18" xfId="54" applyFont="1" applyBorder="1" applyAlignment="1">
      <alignment vertical="center" wrapText="1"/>
      <protection/>
    </xf>
    <xf numFmtId="3" fontId="0" fillId="0" borderId="13" xfId="54" applyNumberFormat="1" applyFont="1" applyBorder="1" applyAlignment="1">
      <alignment horizontal="right"/>
      <protection/>
    </xf>
    <xf numFmtId="0" fontId="0" fillId="0" borderId="13" xfId="54" applyNumberFormat="1" applyFont="1" applyBorder="1" applyAlignment="1">
      <alignment horizontal="left" vertical="center" wrapText="1"/>
      <protection/>
    </xf>
    <xf numFmtId="3" fontId="6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horizontal="right" wrapText="1"/>
      <protection/>
    </xf>
    <xf numFmtId="3" fontId="0" fillId="0" borderId="0" xfId="54" applyNumberFormat="1" applyFont="1" applyAlignment="1">
      <alignment wrapText="1"/>
      <protection/>
    </xf>
    <xf numFmtId="0" fontId="0" fillId="0" borderId="0" xfId="54" applyFont="1" applyAlignment="1">
      <alignment wrapText="1"/>
      <protection/>
    </xf>
    <xf numFmtId="3" fontId="6" fillId="0" borderId="0" xfId="54" applyNumberFormat="1" applyFont="1" applyAlignment="1">
      <alignment horizontal="right"/>
      <protection/>
    </xf>
    <xf numFmtId="3" fontId="0" fillId="0" borderId="0" xfId="54" applyNumberFormat="1" applyFont="1" applyAlignment="1">
      <alignment horizontal="right"/>
      <protection/>
    </xf>
    <xf numFmtId="0" fontId="0" fillId="0" borderId="19" xfId="54" applyFont="1" applyBorder="1" applyAlignment="1">
      <alignment wrapText="1"/>
      <protection/>
    </xf>
    <xf numFmtId="3" fontId="0" fillId="0" borderId="20" xfId="54" applyNumberFormat="1" applyFont="1" applyBorder="1" applyAlignment="1">
      <alignment horizontal="center" wrapText="1"/>
      <protection/>
    </xf>
    <xf numFmtId="3" fontId="0" fillId="0" borderId="21" xfId="54" applyNumberFormat="1" applyFont="1" applyBorder="1" applyAlignment="1">
      <alignment/>
      <protection/>
    </xf>
    <xf numFmtId="3" fontId="0" fillId="0" borderId="22" xfId="54" applyNumberFormat="1" applyFont="1" applyBorder="1" applyAlignment="1">
      <alignment/>
      <protection/>
    </xf>
    <xf numFmtId="3" fontId="0" fillId="0" borderId="23" xfId="54" applyNumberFormat="1" applyFont="1" applyBorder="1" applyAlignment="1">
      <alignment/>
      <protection/>
    </xf>
    <xf numFmtId="174" fontId="0" fillId="0" borderId="0" xfId="54" applyNumberFormat="1" applyFont="1" applyAlignment="1">
      <alignment/>
      <protection/>
    </xf>
    <xf numFmtId="3" fontId="0" fillId="0" borderId="0" xfId="54" applyNumberFormat="1" applyFont="1" applyBorder="1" applyAlignment="1">
      <alignment horizontal="right"/>
      <protection/>
    </xf>
    <xf numFmtId="3" fontId="6" fillId="0" borderId="24" xfId="54" applyNumberFormat="1" applyFont="1" applyBorder="1" applyAlignment="1">
      <alignment horizontal="right" wrapText="1"/>
      <protection/>
    </xf>
    <xf numFmtId="0" fontId="0" fillId="0" borderId="0" xfId="54" applyFont="1" applyAlignment="1">
      <alignment horizontal="right" wrapText="1"/>
      <protection/>
    </xf>
    <xf numFmtId="0" fontId="0" fillId="0" borderId="10" xfId="54" applyFont="1" applyBorder="1" applyAlignment="1">
      <alignment horizontal="center"/>
      <protection/>
    </xf>
    <xf numFmtId="3" fontId="0" fillId="0" borderId="10" xfId="54" applyNumberFormat="1" applyFont="1" applyBorder="1" applyAlignment="1">
      <alignment horizontal="center" wrapText="1"/>
      <protection/>
    </xf>
    <xf numFmtId="0" fontId="0" fillId="0" borderId="19" xfId="54" applyFont="1" applyBorder="1" applyAlignment="1">
      <alignment horizontal="center" wrapText="1"/>
      <protection/>
    </xf>
    <xf numFmtId="3" fontId="0" fillId="0" borderId="19" xfId="54" applyNumberFormat="1" applyFont="1" applyBorder="1" applyAlignment="1">
      <alignment horizontal="center" wrapText="1"/>
      <protection/>
    </xf>
    <xf numFmtId="2" fontId="0" fillId="0" borderId="13" xfId="54" applyNumberFormat="1" applyFont="1" applyBorder="1" applyAlignment="1">
      <alignment horizontal="center" wrapText="1"/>
      <protection/>
    </xf>
    <xf numFmtId="3" fontId="0" fillId="0" borderId="21" xfId="54" applyNumberFormat="1" applyFont="1" applyFill="1" applyBorder="1" applyAlignment="1">
      <alignment/>
      <protection/>
    </xf>
    <xf numFmtId="0" fontId="0" fillId="0" borderId="16" xfId="54" applyNumberFormat="1" applyFont="1" applyBorder="1" applyAlignment="1">
      <alignment horizontal="left" vertical="center" wrapText="1"/>
      <protection/>
    </xf>
    <xf numFmtId="0" fontId="0" fillId="0" borderId="0" xfId="54" applyFont="1" applyAlignment="1">
      <alignment/>
      <protection/>
    </xf>
    <xf numFmtId="0" fontId="6" fillId="0" borderId="0" xfId="54" applyFont="1" applyAlignment="1">
      <alignment horizontal="right"/>
      <protection/>
    </xf>
    <xf numFmtId="3" fontId="5" fillId="0" borderId="18" xfId="54" applyNumberFormat="1" applyFont="1" applyBorder="1" applyAlignment="1">
      <alignment/>
      <protection/>
    </xf>
    <xf numFmtId="172" fontId="5" fillId="0" borderId="18" xfId="54" applyNumberFormat="1" applyFont="1" applyBorder="1" applyAlignment="1">
      <alignment horizontal="right" wrapText="1"/>
      <protection/>
    </xf>
    <xf numFmtId="3" fontId="9" fillId="0" borderId="18" xfId="54" applyNumberFormat="1" applyFont="1" applyBorder="1" applyAlignment="1">
      <alignment horizontal="right" wrapText="1"/>
      <protection/>
    </xf>
    <xf numFmtId="172" fontId="5" fillId="0" borderId="18" xfId="54" applyNumberFormat="1" applyFont="1" applyBorder="1" applyAlignment="1">
      <alignment horizontal="center" wrapText="1"/>
      <protection/>
    </xf>
    <xf numFmtId="3" fontId="5" fillId="0" borderId="25" xfId="54" applyNumberFormat="1" applyFont="1" applyBorder="1" applyAlignment="1">
      <alignment/>
      <protection/>
    </xf>
    <xf numFmtId="3" fontId="9" fillId="0" borderId="26" xfId="54" applyNumberFormat="1" applyFont="1" applyBorder="1" applyAlignment="1">
      <alignment horizontal="right" wrapText="1"/>
      <protection/>
    </xf>
    <xf numFmtId="0" fontId="5" fillId="0" borderId="18" xfId="54" applyNumberFormat="1" applyFont="1" applyBorder="1" applyAlignment="1">
      <alignment horizontal="left" vertical="center" wrapText="1"/>
      <protection/>
    </xf>
    <xf numFmtId="3" fontId="9" fillId="0" borderId="25" xfId="54" applyNumberFormat="1" applyFont="1" applyBorder="1" applyAlignment="1">
      <alignment horizontal="right" wrapText="1"/>
      <protection/>
    </xf>
    <xf numFmtId="3" fontId="6" fillId="0" borderId="10" xfId="54" applyNumberFormat="1" applyFont="1" applyBorder="1" applyAlignment="1">
      <alignment horizontal="center" wrapText="1"/>
      <protection/>
    </xf>
    <xf numFmtId="0" fontId="6" fillId="0" borderId="11" xfId="54" applyNumberFormat="1" applyFont="1" applyBorder="1" applyAlignment="1">
      <alignment horizontal="center" wrapText="1"/>
      <protection/>
    </xf>
    <xf numFmtId="3" fontId="6" fillId="0" borderId="11" xfId="54" applyNumberFormat="1" applyFont="1" applyBorder="1" applyAlignment="1">
      <alignment horizontal="center" wrapText="1"/>
      <protection/>
    </xf>
    <xf numFmtId="0" fontId="0" fillId="0" borderId="11" xfId="54" applyFont="1" applyBorder="1" applyAlignment="1">
      <alignment horizontal="center" wrapText="1"/>
      <protection/>
    </xf>
    <xf numFmtId="0" fontId="0" fillId="0" borderId="0" xfId="0" applyAlignment="1">
      <alignment horizontal="center"/>
    </xf>
    <xf numFmtId="3" fontId="0" fillId="0" borderId="0" xfId="54" applyNumberFormat="1" applyFont="1" applyProtection="1">
      <alignment/>
      <protection/>
    </xf>
    <xf numFmtId="174" fontId="5" fillId="0" borderId="18" xfId="54" applyNumberFormat="1" applyFont="1" applyBorder="1" applyAlignment="1">
      <alignment horizontal="right" wrapText="1"/>
      <protection/>
    </xf>
    <xf numFmtId="174" fontId="0" fillId="0" borderId="14" xfId="54" applyNumberFormat="1" applyFont="1" applyBorder="1" applyAlignment="1">
      <alignment horizontal="right" wrapText="1"/>
      <protection/>
    </xf>
    <xf numFmtId="174" fontId="0" fillId="0" borderId="13" xfId="54" applyNumberFormat="1" applyFont="1" applyBorder="1" applyAlignment="1">
      <alignment horizontal="right" wrapText="1"/>
      <protection/>
    </xf>
    <xf numFmtId="174" fontId="0" fillId="0" borderId="16" xfId="54" applyNumberFormat="1" applyFont="1" applyBorder="1" applyAlignment="1">
      <alignment horizontal="right" wrapText="1"/>
      <protection/>
    </xf>
    <xf numFmtId="0" fontId="11" fillId="0" borderId="0" xfId="54" applyFont="1" applyAlignment="1">
      <alignment/>
      <protection/>
    </xf>
    <xf numFmtId="0" fontId="11" fillId="0" borderId="0" xfId="54" applyFont="1" applyAlignment="1">
      <alignment horizontal="right"/>
      <protection/>
    </xf>
    <xf numFmtId="14" fontId="11" fillId="0" borderId="17" xfId="54" applyNumberFormat="1" applyFont="1" applyBorder="1" applyAlignment="1">
      <alignment horizontal="center"/>
      <protection/>
    </xf>
    <xf numFmtId="0" fontId="0" fillId="0" borderId="12" xfId="54" applyFont="1" applyBorder="1" applyAlignment="1">
      <alignment horizontal="center" wrapText="1"/>
      <protection/>
    </xf>
    <xf numFmtId="0" fontId="5" fillId="0" borderId="18" xfId="54" applyFont="1" applyBorder="1" applyAlignment="1">
      <alignment wrapText="1"/>
      <protection/>
    </xf>
    <xf numFmtId="3" fontId="5" fillId="0" borderId="25" xfId="54" applyNumberFormat="1" applyFont="1" applyBorder="1" applyAlignment="1">
      <alignment horizontal="right" wrapText="1"/>
      <protection/>
    </xf>
    <xf numFmtId="0" fontId="12" fillId="0" borderId="16" xfId="54" applyFont="1" applyBorder="1" applyAlignment="1">
      <alignment wrapText="1"/>
      <protection/>
    </xf>
    <xf numFmtId="3" fontId="13" fillId="0" borderId="16" xfId="54" applyNumberFormat="1" applyFont="1" applyBorder="1" applyAlignment="1">
      <alignment/>
      <protection/>
    </xf>
    <xf numFmtId="3" fontId="0" fillId="0" borderId="14" xfId="54" applyNumberFormat="1" applyFont="1" applyBorder="1" applyAlignment="1">
      <alignment horizontal="right"/>
      <protection/>
    </xf>
    <xf numFmtId="174" fontId="8" fillId="0" borderId="0" xfId="54" applyNumberFormat="1" applyFont="1" applyAlignment="1">
      <alignment/>
      <protection/>
    </xf>
    <xf numFmtId="174" fontId="0" fillId="0" borderId="0" xfId="54" applyNumberFormat="1" applyFont="1" applyBorder="1" applyAlignment="1">
      <alignment horizontal="center"/>
      <protection/>
    </xf>
    <xf numFmtId="0" fontId="2" fillId="0" borderId="0" xfId="0" applyFont="1" applyAlignment="1">
      <alignment/>
    </xf>
    <xf numFmtId="3" fontId="15" fillId="0" borderId="0" xfId="54" applyNumberFormat="1" applyFont="1" applyBorder="1" applyAlignment="1">
      <alignment horizontal="right" wrapText="1"/>
      <protection/>
    </xf>
    <xf numFmtId="174" fontId="6" fillId="0" borderId="17" xfId="54" applyNumberFormat="1" applyFont="1" applyBorder="1" applyAlignment="1">
      <alignment horizontal="right"/>
      <protection/>
    </xf>
    <xf numFmtId="174" fontId="5" fillId="0" borderId="17" xfId="54" applyNumberFormat="1" applyFont="1" applyBorder="1">
      <alignment/>
      <protection/>
    </xf>
    <xf numFmtId="0" fontId="2" fillId="0" borderId="0" xfId="54" applyFont="1">
      <alignment/>
      <protection/>
    </xf>
    <xf numFmtId="3" fontId="0" fillId="0" borderId="0" xfId="54" applyNumberFormat="1" applyFont="1" applyBorder="1" applyAlignment="1">
      <alignment horizontal="right" wrapText="1"/>
      <protection/>
    </xf>
    <xf numFmtId="174" fontId="0" fillId="0" borderId="13" xfId="54" applyNumberFormat="1" applyFont="1" applyFill="1" applyBorder="1" applyAlignment="1">
      <alignment horizontal="right" wrapText="1"/>
      <protection/>
    </xf>
    <xf numFmtId="172" fontId="0" fillId="0" borderId="11" xfId="54" applyNumberFormat="1" applyFont="1" applyBorder="1" applyAlignment="1">
      <alignment horizont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wrapText="1"/>
    </xf>
    <xf numFmtId="49" fontId="2" fillId="0" borderId="27" xfId="0" applyNumberFormat="1" applyFont="1" applyBorder="1" applyAlignment="1">
      <alignment horizontal="left" wrapText="1"/>
    </xf>
    <xf numFmtId="3" fontId="2" fillId="0" borderId="27" xfId="0" applyNumberFormat="1" applyFont="1" applyBorder="1" applyAlignment="1">
      <alignment horizontal="right" wrapText="1"/>
    </xf>
    <xf numFmtId="0" fontId="16" fillId="0" borderId="0" xfId="54" applyFont="1" applyAlignment="1">
      <alignment/>
      <protection/>
    </xf>
    <xf numFmtId="0" fontId="0" fillId="32" borderId="13" xfId="54" applyFont="1" applyFill="1" applyBorder="1" applyAlignment="1">
      <alignment vertical="center" wrapText="1"/>
      <protection/>
    </xf>
    <xf numFmtId="3" fontId="6" fillId="32" borderId="13" xfId="54" applyNumberFormat="1" applyFont="1" applyFill="1" applyBorder="1" applyAlignment="1">
      <alignment horizontal="right" wrapText="1"/>
      <protection/>
    </xf>
    <xf numFmtId="3" fontId="0" fillId="32" borderId="21" xfId="54" applyNumberFormat="1" applyFont="1" applyFill="1" applyBorder="1" applyAlignment="1">
      <alignment horizontal="right"/>
      <protection/>
    </xf>
    <xf numFmtId="3" fontId="0" fillId="32" borderId="13" xfId="54" applyNumberFormat="1" applyFont="1" applyFill="1" applyBorder="1" applyAlignment="1">
      <alignment/>
      <protection/>
    </xf>
    <xf numFmtId="174" fontId="0" fillId="32" borderId="13" xfId="54" applyNumberFormat="1" applyFont="1" applyFill="1" applyBorder="1" applyAlignment="1">
      <alignment horizontal="right" wrapText="1"/>
      <protection/>
    </xf>
    <xf numFmtId="0" fontId="0" fillId="32" borderId="13" xfId="54" applyFont="1" applyFill="1" applyBorder="1" applyAlignment="1">
      <alignment vertical="center"/>
      <protection/>
    </xf>
    <xf numFmtId="172" fontId="0" fillId="32" borderId="14" xfId="54" applyNumberFormat="1" applyFont="1" applyFill="1" applyBorder="1" applyAlignment="1">
      <alignment horizontal="center" wrapText="1"/>
      <protection/>
    </xf>
    <xf numFmtId="0" fontId="0" fillId="32" borderId="0" xfId="54" applyFont="1" applyFill="1">
      <alignment/>
      <protection/>
    </xf>
    <xf numFmtId="0" fontId="0" fillId="32" borderId="15" xfId="54" applyFont="1" applyFill="1" applyBorder="1" applyAlignment="1">
      <alignment vertical="center" wrapText="1"/>
      <protection/>
    </xf>
    <xf numFmtId="174" fontId="13" fillId="0" borderId="16" xfId="54" applyNumberFormat="1" applyFont="1" applyBorder="1" applyAlignment="1">
      <alignment/>
      <protection/>
    </xf>
    <xf numFmtId="172" fontId="13" fillId="0" borderId="16" xfId="54" applyNumberFormat="1" applyFont="1" applyBorder="1" applyAlignment="1">
      <alignment horizontal="center"/>
      <protection/>
    </xf>
    <xf numFmtId="172" fontId="5" fillId="0" borderId="13" xfId="54" applyNumberFormat="1" applyFont="1" applyBorder="1" applyAlignment="1">
      <alignment horizontal="center"/>
      <protection/>
    </xf>
    <xf numFmtId="3" fontId="14" fillId="0" borderId="16" xfId="54" applyNumberFormat="1" applyFont="1" applyBorder="1" applyAlignment="1">
      <alignment/>
      <protection/>
    </xf>
    <xf numFmtId="0" fontId="5" fillId="0" borderId="12" xfId="54" applyFont="1" applyBorder="1" applyAlignment="1">
      <alignment vertical="center" wrapText="1"/>
      <protection/>
    </xf>
    <xf numFmtId="3" fontId="9" fillId="0" borderId="12" xfId="54" applyNumberFormat="1" applyFont="1" applyBorder="1" applyAlignment="1">
      <alignment horizontal="right" wrapText="1"/>
      <protection/>
    </xf>
    <xf numFmtId="3" fontId="5" fillId="0" borderId="12" xfId="54" applyNumberFormat="1" applyFont="1" applyBorder="1" applyAlignment="1">
      <alignment horizontal="right"/>
      <protection/>
    </xf>
    <xf numFmtId="174" fontId="5" fillId="0" borderId="12" xfId="54" applyNumberFormat="1" applyFont="1" applyBorder="1" applyAlignment="1">
      <alignment horizontal="right" wrapText="1"/>
      <protection/>
    </xf>
    <xf numFmtId="172" fontId="5" fillId="0" borderId="12" xfId="54" applyNumberFormat="1" applyFont="1" applyBorder="1" applyAlignment="1">
      <alignment horizontal="center" wrapText="1"/>
      <protection/>
    </xf>
    <xf numFmtId="3" fontId="0" fillId="0" borderId="16" xfId="54" applyNumberFormat="1" applyFont="1" applyBorder="1" applyAlignment="1">
      <alignment/>
      <protection/>
    </xf>
    <xf numFmtId="3" fontId="0" fillId="0" borderId="28" xfId="54" applyNumberFormat="1" applyFont="1" applyBorder="1" applyAlignment="1">
      <alignment/>
      <protection/>
    </xf>
    <xf numFmtId="172" fontId="0" fillId="0" borderId="11" xfId="54" applyNumberFormat="1" applyFont="1" applyBorder="1" applyAlignment="1">
      <alignment horizontal="right" wrapText="1"/>
      <protection/>
    </xf>
    <xf numFmtId="3" fontId="9" fillId="0" borderId="29" xfId="54" applyNumberFormat="1" applyFont="1" applyBorder="1" applyAlignment="1">
      <alignment horizontal="right" wrapText="1"/>
      <protection/>
    </xf>
    <xf numFmtId="3" fontId="5" fillId="0" borderId="29" xfId="54" applyNumberFormat="1" applyFont="1" applyBorder="1" applyAlignment="1">
      <alignment/>
      <protection/>
    </xf>
    <xf numFmtId="174" fontId="5" fillId="0" borderId="14" xfId="54" applyNumberFormat="1" applyFont="1" applyBorder="1" applyAlignment="1">
      <alignment horizontal="right" wrapText="1"/>
      <protection/>
    </xf>
    <xf numFmtId="172" fontId="5" fillId="0" borderId="14" xfId="54" applyNumberFormat="1" applyFont="1" applyBorder="1" applyAlignment="1">
      <alignment horizontal="center" wrapText="1"/>
      <protection/>
    </xf>
    <xf numFmtId="0" fontId="0" fillId="0" borderId="14" xfId="54" applyNumberFormat="1" applyFont="1" applyBorder="1" applyAlignment="1">
      <alignment horizontal="left" vertical="center" wrapText="1"/>
      <protection/>
    </xf>
    <xf numFmtId="3" fontId="0" fillId="32" borderId="21" xfId="54" applyNumberFormat="1" applyFont="1" applyFill="1" applyBorder="1" applyAlignment="1">
      <alignment/>
      <protection/>
    </xf>
    <xf numFmtId="172" fontId="0" fillId="32" borderId="13" xfId="54" applyNumberFormat="1" applyFont="1" applyFill="1" applyBorder="1" applyAlignment="1">
      <alignment horizontal="right" wrapText="1"/>
      <protection/>
    </xf>
    <xf numFmtId="172" fontId="0" fillId="32" borderId="13" xfId="54" applyNumberFormat="1" applyFont="1" applyFill="1" applyBorder="1" applyAlignment="1">
      <alignment horizontal="center" wrapText="1"/>
      <protection/>
    </xf>
    <xf numFmtId="0" fontId="0" fillId="0" borderId="15" xfId="54" applyFont="1" applyFill="1" applyBorder="1" applyAlignment="1">
      <alignment vertical="center" wrapText="1"/>
      <protection/>
    </xf>
    <xf numFmtId="3" fontId="6" fillId="0" borderId="24" xfId="54" applyNumberFormat="1" applyFont="1" applyFill="1" applyBorder="1" applyAlignment="1">
      <alignment horizontal="right" wrapText="1"/>
      <protection/>
    </xf>
    <xf numFmtId="3" fontId="0" fillId="0" borderId="22" xfId="54" applyNumberFormat="1" applyFont="1" applyFill="1" applyBorder="1" applyAlignment="1">
      <alignment/>
      <protection/>
    </xf>
    <xf numFmtId="172" fontId="0" fillId="0" borderId="13" xfId="54" applyNumberFormat="1" applyFont="1" applyFill="1" applyBorder="1" applyAlignment="1">
      <alignment horizontal="right" wrapText="1"/>
      <protection/>
    </xf>
    <xf numFmtId="172" fontId="0" fillId="0" borderId="13" xfId="54" applyNumberFormat="1" applyFont="1" applyFill="1" applyBorder="1" applyAlignment="1">
      <alignment horizontal="center" wrapText="1"/>
      <protection/>
    </xf>
    <xf numFmtId="0" fontId="0" fillId="0" borderId="0" xfId="54" applyFont="1" applyFill="1">
      <alignment/>
      <protection/>
    </xf>
    <xf numFmtId="3" fontId="6" fillId="0" borderId="29" xfId="54" applyNumberFormat="1" applyFont="1" applyBorder="1" applyAlignment="1">
      <alignment horizontal="right" wrapText="1"/>
      <protection/>
    </xf>
    <xf numFmtId="0" fontId="0" fillId="0" borderId="11" xfId="54" applyFont="1" applyBorder="1" applyAlignment="1">
      <alignment vertical="center" wrapText="1"/>
      <protection/>
    </xf>
    <xf numFmtId="3" fontId="0" fillId="0" borderId="11" xfId="54" applyNumberFormat="1" applyFont="1" applyBorder="1" applyAlignment="1">
      <alignment/>
      <protection/>
    </xf>
    <xf numFmtId="174" fontId="0" fillId="0" borderId="11" xfId="54" applyNumberFormat="1" applyFont="1" applyBorder="1" applyAlignment="1">
      <alignment horizontal="right" wrapText="1"/>
      <protection/>
    </xf>
    <xf numFmtId="3" fontId="6" fillId="0" borderId="21" xfId="54" applyNumberFormat="1" applyFont="1" applyBorder="1" applyAlignment="1">
      <alignment horizontal="right" wrapText="1"/>
      <protection/>
    </xf>
    <xf numFmtId="3" fontId="6" fillId="0" borderId="23" xfId="54" applyNumberFormat="1" applyFont="1" applyBorder="1" applyAlignment="1">
      <alignment horizontal="right" wrapText="1"/>
      <protection/>
    </xf>
    <xf numFmtId="3" fontId="0" fillId="0" borderId="30" xfId="54" applyNumberFormat="1" applyFont="1" applyBorder="1" applyAlignment="1">
      <alignment horizontal="center" wrapText="1"/>
      <protection/>
    </xf>
    <xf numFmtId="3" fontId="0" fillId="0" borderId="31" xfId="54" applyNumberFormat="1" applyFont="1" applyBorder="1" applyAlignment="1">
      <alignment horizontal="center" wrapText="1"/>
      <protection/>
    </xf>
    <xf numFmtId="0" fontId="7" fillId="0" borderId="0" xfId="54" applyFont="1" applyAlignment="1">
      <alignment horizontal="center" wrapText="1" shrinkToFit="1"/>
      <protection/>
    </xf>
    <xf numFmtId="0" fontId="11" fillId="0" borderId="0" xfId="54" applyFont="1" applyAlignment="1">
      <alignment horizontal="center"/>
      <protection/>
    </xf>
    <xf numFmtId="0" fontId="7" fillId="0" borderId="17" xfId="54" applyFont="1" applyBorder="1" applyAlignment="1">
      <alignment horizontal="center"/>
      <protection/>
    </xf>
    <xf numFmtId="172" fontId="0" fillId="0" borderId="32" xfId="54" applyNumberFormat="1" applyFont="1" applyBorder="1" applyAlignment="1">
      <alignment horizontal="center"/>
      <protection/>
    </xf>
    <xf numFmtId="172" fontId="0" fillId="0" borderId="31" xfId="54" applyNumberFormat="1" applyFont="1" applyBorder="1" applyAlignment="1">
      <alignment horizontal="center"/>
      <protection/>
    </xf>
    <xf numFmtId="3" fontId="0" fillId="0" borderId="32" xfId="54" applyNumberFormat="1" applyFont="1" applyBorder="1" applyAlignment="1">
      <alignment horizontal="center" wrapText="1"/>
      <protection/>
    </xf>
    <xf numFmtId="172" fontId="8" fillId="0" borderId="30" xfId="54" applyNumberFormat="1" applyFont="1" applyBorder="1" applyAlignment="1">
      <alignment horizontal="center" wrapText="1"/>
      <protection/>
    </xf>
    <xf numFmtId="172" fontId="8" fillId="0" borderId="31" xfId="54" applyNumberFormat="1" applyFont="1" applyBorder="1" applyAlignment="1">
      <alignment horizontal="center" wrapText="1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февраль с ТГК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Тысячи [0]_5дней" xfId="62"/>
    <cellStyle name="Тысячи_5дней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5"/>
  <sheetViews>
    <sheetView tabSelected="1" view="pageBreakPreview" zoomScaleSheetLayoutView="100" zoomScalePageLayoutView="0" workbookViewId="0" topLeftCell="A1">
      <selection activeCell="A149" sqref="A149"/>
    </sheetView>
  </sheetViews>
  <sheetFormatPr defaultColWidth="10.66015625" defaultRowHeight="12.75"/>
  <cols>
    <col min="1" max="1" width="72.16015625" style="1" customWidth="1"/>
    <col min="2" max="2" width="12.83203125" style="62" customWidth="1"/>
    <col min="3" max="3" width="13.33203125" style="44" customWidth="1"/>
    <col min="4" max="4" width="12" style="3" customWidth="1"/>
    <col min="5" max="5" width="10.33203125" style="61" bestFit="1" customWidth="1"/>
    <col min="6" max="6" width="10" style="61" customWidth="1"/>
    <col min="7" max="7" width="9" style="61" bestFit="1" customWidth="1"/>
    <col min="8" max="16384" width="10.66015625" style="1" customWidth="1"/>
  </cols>
  <sheetData>
    <row r="1" spans="1:7" ht="15.75">
      <c r="A1" s="149" t="s">
        <v>167</v>
      </c>
      <c r="B1" s="149"/>
      <c r="C1" s="149"/>
      <c r="D1" s="149"/>
      <c r="E1" s="149"/>
      <c r="F1" s="149"/>
      <c r="G1" s="149"/>
    </row>
    <row r="2" spans="1:7" ht="16.5" thickBot="1">
      <c r="A2" s="81"/>
      <c r="B2" s="82" t="s">
        <v>44</v>
      </c>
      <c r="C2" s="83" t="str">
        <f>RIGHT('Исходные данные'!A2,10)</f>
        <v>01.03.2022</v>
      </c>
      <c r="D2" s="81" t="s">
        <v>45</v>
      </c>
      <c r="E2" s="104"/>
      <c r="F2" s="81"/>
      <c r="G2" s="81"/>
    </row>
    <row r="3" spans="1:7" ht="12.75">
      <c r="A3" s="76" t="str">
        <f>CONCATENATE('Исходные данные'!A4,"  ",'Исходные данные'!A5)</f>
        <v>0000  В ФНС за Забайкальский край</v>
      </c>
      <c r="B3" s="4"/>
      <c r="C3" s="4"/>
      <c r="D3" s="91"/>
      <c r="E3" s="97"/>
      <c r="F3" s="93"/>
      <c r="G3" s="3"/>
    </row>
    <row r="4" spans="1:7" ht="15.75" thickBot="1">
      <c r="A4" s="150" t="s">
        <v>118</v>
      </c>
      <c r="B4" s="150"/>
      <c r="C4" s="150"/>
      <c r="D4" s="150"/>
      <c r="E4" s="150"/>
      <c r="F4" s="150"/>
      <c r="G4" s="90" t="s">
        <v>172</v>
      </c>
    </row>
    <row r="5" spans="1:7" ht="26.25" thickBot="1">
      <c r="A5" s="5"/>
      <c r="B5" s="71" t="str">
        <f>CONCATENATE("январь",CHOOSE(MONTH(C2),"-декабрь","","-февраль","-март","-апрель","-май","-июнь","-июль","-август","-сентябрь","-октябрь","-ноябрь"))</f>
        <v>январь-февраль</v>
      </c>
      <c r="C5" s="71" t="str">
        <f>B5</f>
        <v>январь-февраль</v>
      </c>
      <c r="D5" s="146" t="s">
        <v>1</v>
      </c>
      <c r="E5" s="147"/>
      <c r="F5" s="154" t="s">
        <v>2</v>
      </c>
      <c r="G5" s="155"/>
    </row>
    <row r="6" spans="1:7" ht="13.5" thickBot="1">
      <c r="A6" s="6"/>
      <c r="B6" s="72" t="str">
        <f>CONCATENATE(IF(MONTH(C2)=1,TEXT(YEAR(C2)-2,0),TEXT(YEAR(C2)-1,0)),"г.")</f>
        <v>2021г.</v>
      </c>
      <c r="C6" s="73" t="str">
        <f>CONCATENATE(IF(MONTH(C2)=1,TEXT(YEAR(C2-1),0),TEXT(YEAR(C2),0)),"г.")</f>
        <v>2022г.</v>
      </c>
      <c r="D6" s="7" t="s">
        <v>3</v>
      </c>
      <c r="E6" s="74" t="s">
        <v>4</v>
      </c>
      <c r="F6" s="8" t="str">
        <f>B6</f>
        <v>2021г.</v>
      </c>
      <c r="G6" s="8" t="str">
        <f>C6</f>
        <v>2022г.</v>
      </c>
    </row>
    <row r="7" spans="1:7" s="2" customFormat="1" ht="25.5">
      <c r="A7" s="85" t="s">
        <v>164</v>
      </c>
      <c r="B7" s="86">
        <f>'Исходные данные'!C10</f>
        <v>9331405</v>
      </c>
      <c r="C7" s="86">
        <f>'Исходные данные'!D10</f>
        <v>12255978</v>
      </c>
      <c r="D7" s="63">
        <f aca="true" t="shared" si="0" ref="D7:D30">C7-B7</f>
        <v>2924573</v>
      </c>
      <c r="E7" s="77">
        <f>IF(B7&lt;&gt;0,IF(AND(B7&gt;0,C7&gt;0),C7/B7*100,IF(AND(B7&lt;0,C7&lt;0),B7/C7*100,"")),"")</f>
        <v>131.34118602718453</v>
      </c>
      <c r="F7" s="116">
        <v>100</v>
      </c>
      <c r="G7" s="116">
        <v>100</v>
      </c>
    </row>
    <row r="8" spans="1:7" ht="14.25" thickBot="1">
      <c r="A8" s="87" t="s">
        <v>165</v>
      </c>
      <c r="B8" s="117">
        <f>'Исходные данные'!C11</f>
        <v>3264685</v>
      </c>
      <c r="C8" s="117">
        <f>'Исходные данные'!D11</f>
        <v>4907535</v>
      </c>
      <c r="D8" s="88">
        <f t="shared" si="0"/>
        <v>1642850</v>
      </c>
      <c r="E8" s="114">
        <f aca="true" t="shared" si="1" ref="E8:E37">IF(B8&lt;&gt;0,IF(AND(B8&gt;0,C8&gt;0),C8/B8*100,IF(AND(B8&lt;0,C8&lt;0),B8/C8*100,"")),"")</f>
        <v>150.32185341005336</v>
      </c>
      <c r="F8" s="115">
        <f aca="true" t="shared" si="2" ref="F8:F37">B8/B$7*100</f>
        <v>34.985996213860616</v>
      </c>
      <c r="G8" s="115">
        <f aca="true" t="shared" si="3" ref="G8:G37">C8/C$7*100</f>
        <v>40.04196972285688</v>
      </c>
    </row>
    <row r="9" spans="1:7" ht="12.75">
      <c r="A9" s="14" t="s">
        <v>7</v>
      </c>
      <c r="B9" s="11">
        <f>'Исходные данные'!C12</f>
        <v>811274</v>
      </c>
      <c r="C9" s="11">
        <f>'Исходные данные'!D12</f>
        <v>1039518</v>
      </c>
      <c r="D9" s="12">
        <f t="shared" si="0"/>
        <v>228244</v>
      </c>
      <c r="E9" s="78">
        <f t="shared" si="1"/>
        <v>128.13402130476263</v>
      </c>
      <c r="F9" s="13">
        <f t="shared" si="2"/>
        <v>8.694017674723153</v>
      </c>
      <c r="G9" s="13">
        <f t="shared" si="3"/>
        <v>8.481722144083482</v>
      </c>
    </row>
    <row r="10" spans="1:7" s="112" customFormat="1" ht="12.75">
      <c r="A10" s="110" t="s">
        <v>9</v>
      </c>
      <c r="B10" s="106">
        <f>'Исходные данные'!C14</f>
        <v>2986728</v>
      </c>
      <c r="C10" s="106">
        <f>'Исходные данные'!D14</f>
        <v>3613757</v>
      </c>
      <c r="D10" s="108">
        <f t="shared" si="0"/>
        <v>627029</v>
      </c>
      <c r="E10" s="109">
        <f t="shared" si="1"/>
        <v>120.993843430001</v>
      </c>
      <c r="F10" s="111">
        <f t="shared" si="2"/>
        <v>32.00727007347768</v>
      </c>
      <c r="G10" s="111">
        <f t="shared" si="3"/>
        <v>29.48566813680638</v>
      </c>
    </row>
    <row r="11" spans="1:7" s="112" customFormat="1" ht="12.75">
      <c r="A11" s="110" t="s">
        <v>10</v>
      </c>
      <c r="B11" s="106">
        <f>'Исходные данные'!C15</f>
        <v>-1514216</v>
      </c>
      <c r="C11" s="106">
        <f>'Исходные данные'!D15</f>
        <v>-1733414</v>
      </c>
      <c r="D11" s="108">
        <f t="shared" si="0"/>
        <v>-219198</v>
      </c>
      <c r="E11" s="109">
        <f t="shared" si="1"/>
        <v>87.35455003824822</v>
      </c>
      <c r="F11" s="111">
        <f t="shared" si="2"/>
        <v>-16.227095490979117</v>
      </c>
      <c r="G11" s="111">
        <f t="shared" si="3"/>
        <v>-14.143416380153424</v>
      </c>
    </row>
    <row r="12" spans="1:7" s="112" customFormat="1" ht="12.75">
      <c r="A12" s="110" t="s">
        <v>11</v>
      </c>
      <c r="B12" s="106">
        <f>'Исходные данные'!C16</f>
        <v>4732</v>
      </c>
      <c r="C12" s="106">
        <f>'Исходные данные'!D16</f>
        <v>8495</v>
      </c>
      <c r="D12" s="108">
        <f t="shared" si="0"/>
        <v>3763</v>
      </c>
      <c r="E12" s="109">
        <f t="shared" si="1"/>
        <v>179.52240067624683</v>
      </c>
      <c r="F12" s="111">
        <f t="shared" si="2"/>
        <v>0.05071047714679622</v>
      </c>
      <c r="G12" s="111">
        <f t="shared" si="3"/>
        <v>0.06931311397588998</v>
      </c>
    </row>
    <row r="13" spans="1:7" s="112" customFormat="1" ht="12.75">
      <c r="A13" s="110" t="s">
        <v>12</v>
      </c>
      <c r="B13" s="106">
        <f>'Исходные данные'!C17</f>
        <v>7894</v>
      </c>
      <c r="C13" s="106">
        <f>'Исходные данные'!D17</f>
        <v>8684</v>
      </c>
      <c r="D13" s="108">
        <f t="shared" si="0"/>
        <v>790</v>
      </c>
      <c r="E13" s="109">
        <f t="shared" si="1"/>
        <v>110.00760070939954</v>
      </c>
      <c r="F13" s="111">
        <f t="shared" si="2"/>
        <v>0.08459604957667147</v>
      </c>
      <c r="G13" s="111">
        <f t="shared" si="3"/>
        <v>0.07085521857170435</v>
      </c>
    </row>
    <row r="14" spans="1:7" s="112" customFormat="1" ht="12.75">
      <c r="A14" s="110" t="s">
        <v>171</v>
      </c>
      <c r="B14" s="106">
        <f>'Исходные данные'!C19</f>
        <v>8814</v>
      </c>
      <c r="C14" s="106">
        <f>'Исходные данные'!D19</f>
        <v>9620</v>
      </c>
      <c r="D14" s="108">
        <f t="shared" si="0"/>
        <v>806</v>
      </c>
      <c r="E14" s="109">
        <f t="shared" si="1"/>
        <v>109.14454277286137</v>
      </c>
      <c r="F14" s="111">
        <f t="shared" si="2"/>
        <v>0.09445522941079076</v>
      </c>
      <c r="G14" s="111">
        <f t="shared" si="3"/>
        <v>0.07849230799859465</v>
      </c>
    </row>
    <row r="15" spans="1:7" s="112" customFormat="1" ht="12.75">
      <c r="A15" s="105" t="s">
        <v>15</v>
      </c>
      <c r="B15" s="106">
        <f>'Исходные данные'!C20</f>
        <v>407385</v>
      </c>
      <c r="C15" s="106">
        <f>'Исходные данные'!D20</f>
        <v>810202</v>
      </c>
      <c r="D15" s="108">
        <f t="shared" si="0"/>
        <v>402817</v>
      </c>
      <c r="E15" s="109">
        <f t="shared" si="1"/>
        <v>198.8787019649717</v>
      </c>
      <c r="F15" s="111">
        <f t="shared" si="2"/>
        <v>4.365741279046403</v>
      </c>
      <c r="G15" s="111">
        <f t="shared" si="3"/>
        <v>6.610667871629665</v>
      </c>
    </row>
    <row r="16" spans="1:7" s="112" customFormat="1" ht="12.75">
      <c r="A16" s="105" t="s">
        <v>142</v>
      </c>
      <c r="B16" s="106">
        <f>'Исходные данные'!C21</f>
        <v>400417</v>
      </c>
      <c r="C16" s="107">
        <f>'Исходные данные'!D21</f>
        <v>802012</v>
      </c>
      <c r="D16" s="108">
        <f t="shared" si="0"/>
        <v>401595</v>
      </c>
      <c r="E16" s="109">
        <f>IF(B16&lt;&gt;0,IF(AND(B16&gt;0,C16&gt;0),C16/B16*100,IF(AND(B16&lt;0,C16&lt;0),B16/C16*100,"")),"")</f>
        <v>200.2941933034811</v>
      </c>
      <c r="F16" s="111">
        <f t="shared" si="2"/>
        <v>4.291068708302769</v>
      </c>
      <c r="G16" s="111">
        <f t="shared" si="3"/>
        <v>6.5438433391443755</v>
      </c>
    </row>
    <row r="17" spans="1:7" s="112" customFormat="1" ht="17.25" customHeight="1">
      <c r="A17" s="105" t="s">
        <v>143</v>
      </c>
      <c r="B17" s="106">
        <f>'Исходные данные'!C22</f>
        <v>11963</v>
      </c>
      <c r="C17" s="107">
        <f>'Исходные данные'!D22</f>
        <v>16708</v>
      </c>
      <c r="D17" s="108">
        <f>C17-B17</f>
        <v>4745</v>
      </c>
      <c r="E17" s="109">
        <f>IF(B17&lt;&gt;0,IF(AND(B17&gt;0,C17&gt;0),C17/B17*100,IF(AND(B17&lt;0,C17&lt;0),B17/C17*100,"")),"")</f>
        <v>139.6639638886567</v>
      </c>
      <c r="F17" s="111">
        <f t="shared" si="2"/>
        <v>0.12820148734300996</v>
      </c>
      <c r="G17" s="111">
        <f t="shared" si="3"/>
        <v>0.13632530998342196</v>
      </c>
    </row>
    <row r="18" spans="1:7" s="112" customFormat="1" ht="12.75">
      <c r="A18" s="105" t="s">
        <v>144</v>
      </c>
      <c r="B18" s="106">
        <f>'Исходные данные'!C23</f>
        <v>317328</v>
      </c>
      <c r="C18" s="107">
        <f>'Исходные данные'!D23</f>
        <v>384105</v>
      </c>
      <c r="D18" s="108">
        <f>C18-B18</f>
        <v>66777</v>
      </c>
      <c r="E18" s="109">
        <f t="shared" si="1"/>
        <v>121.04352594161247</v>
      </c>
      <c r="F18" s="111">
        <f t="shared" si="2"/>
        <v>3.40064545478414</v>
      </c>
      <c r="G18" s="111">
        <f t="shared" si="3"/>
        <v>3.1340216178586484</v>
      </c>
    </row>
    <row r="19" spans="1:7" s="112" customFormat="1" ht="12.75">
      <c r="A19" s="105" t="s">
        <v>145</v>
      </c>
      <c r="B19" s="106">
        <f>'Исходные данные'!C24</f>
        <v>71080</v>
      </c>
      <c r="C19" s="107">
        <f>'Исходные данные'!D24</f>
        <v>84695</v>
      </c>
      <c r="D19" s="108">
        <f>C19-B19</f>
        <v>13615</v>
      </c>
      <c r="E19" s="109">
        <f t="shared" si="1"/>
        <v>119.15447383230162</v>
      </c>
      <c r="F19" s="111">
        <f t="shared" si="2"/>
        <v>0.7617288071839128</v>
      </c>
      <c r="G19" s="111">
        <f t="shared" si="3"/>
        <v>0.6910505224470866</v>
      </c>
    </row>
    <row r="20" spans="1:7" s="112" customFormat="1" ht="12.75">
      <c r="A20" s="105" t="s">
        <v>202</v>
      </c>
      <c r="B20" s="106">
        <f>'Исходные данные'!C25</f>
        <v>46</v>
      </c>
      <c r="C20" s="106">
        <f>'Исходные данные'!D25</f>
        <v>316504</v>
      </c>
      <c r="D20" s="108"/>
      <c r="E20" s="109"/>
      <c r="F20" s="111"/>
      <c r="G20" s="111"/>
    </row>
    <row r="21" spans="1:7" s="112" customFormat="1" ht="12.75">
      <c r="A21" s="105" t="s">
        <v>42</v>
      </c>
      <c r="B21" s="106">
        <f>'Исходные данные'!C26</f>
        <v>6913</v>
      </c>
      <c r="C21" s="106">
        <f>'Исходные данные'!D26</f>
        <v>8066</v>
      </c>
      <c r="D21" s="108">
        <f>C21-B21</f>
        <v>1153</v>
      </c>
      <c r="E21" s="109">
        <f t="shared" si="1"/>
        <v>116.67872124981918</v>
      </c>
      <c r="F21" s="111">
        <f t="shared" si="2"/>
        <v>0.07408316325355077</v>
      </c>
      <c r="G21" s="111">
        <f t="shared" si="3"/>
        <v>0.06581278132189859</v>
      </c>
    </row>
    <row r="22" spans="1:7" s="112" customFormat="1" ht="25.5">
      <c r="A22" s="105" t="s">
        <v>166</v>
      </c>
      <c r="B22" s="106">
        <f>'Исходные данные'!C27</f>
        <v>55</v>
      </c>
      <c r="C22" s="106">
        <f>'Исходные данные'!D27</f>
        <v>124</v>
      </c>
      <c r="D22" s="108">
        <f>C22-B22</f>
        <v>69</v>
      </c>
      <c r="E22" s="109">
        <f t="shared" si="1"/>
        <v>225.45454545454544</v>
      </c>
      <c r="F22" s="111">
        <f t="shared" si="2"/>
        <v>0.0005894074900832189</v>
      </c>
      <c r="G22" s="111">
        <f t="shared" si="3"/>
        <v>0.0010117511633914488</v>
      </c>
    </row>
    <row r="23" spans="1:7" s="112" customFormat="1" ht="12.75">
      <c r="A23" s="105" t="s">
        <v>17</v>
      </c>
      <c r="B23" s="106">
        <f>'Исходные данные'!C28</f>
        <v>15889</v>
      </c>
      <c r="C23" s="106">
        <f>'Исходные данные'!D28</f>
        <v>17886</v>
      </c>
      <c r="D23" s="108">
        <f t="shared" si="0"/>
        <v>1997</v>
      </c>
      <c r="E23" s="109">
        <f t="shared" si="1"/>
        <v>112.56844357731764</v>
      </c>
      <c r="F23" s="111">
        <f t="shared" si="2"/>
        <v>0.1702744656351321</v>
      </c>
      <c r="G23" s="111">
        <f t="shared" si="3"/>
        <v>0.14593694603564072</v>
      </c>
    </row>
    <row r="24" spans="1:7" s="112" customFormat="1" ht="12.75">
      <c r="A24" s="105" t="s">
        <v>18</v>
      </c>
      <c r="B24" s="106">
        <f>'Исходные данные'!C29</f>
        <v>92059</v>
      </c>
      <c r="C24" s="106">
        <f>'Исходные данные'!D29</f>
        <v>709460</v>
      </c>
      <c r="D24" s="108">
        <f t="shared" si="0"/>
        <v>617401</v>
      </c>
      <c r="E24" s="109">
        <f t="shared" si="1"/>
        <v>770.6579476205477</v>
      </c>
      <c r="F24" s="111">
        <f t="shared" si="2"/>
        <v>0.986550256901292</v>
      </c>
      <c r="G24" s="111">
        <f t="shared" si="3"/>
        <v>5.788685325642719</v>
      </c>
    </row>
    <row r="25" spans="1:7" s="112" customFormat="1" ht="12.75">
      <c r="A25" s="113" t="s">
        <v>19</v>
      </c>
      <c r="B25" s="106">
        <f>'Исходные данные'!C30</f>
        <v>86380</v>
      </c>
      <c r="C25" s="106">
        <f>'Исходные данные'!D30</f>
        <v>77988</v>
      </c>
      <c r="D25" s="108">
        <f t="shared" si="0"/>
        <v>-8392</v>
      </c>
      <c r="E25" s="109">
        <f t="shared" si="1"/>
        <v>90.28478814540402</v>
      </c>
      <c r="F25" s="111">
        <f t="shared" si="2"/>
        <v>0.9256912544252446</v>
      </c>
      <c r="G25" s="111">
        <f t="shared" si="3"/>
        <v>0.6363262075046153</v>
      </c>
    </row>
    <row r="26" spans="1:7" s="112" customFormat="1" ht="12.75">
      <c r="A26" s="113" t="s">
        <v>20</v>
      </c>
      <c r="B26" s="106">
        <f>'Исходные данные'!C31</f>
        <v>60074</v>
      </c>
      <c r="C26" s="106">
        <f>'Исходные данные'!D31</f>
        <v>53594</v>
      </c>
      <c r="D26" s="108">
        <f t="shared" si="0"/>
        <v>-6480</v>
      </c>
      <c r="E26" s="109">
        <f t="shared" si="1"/>
        <v>89.21330359223624</v>
      </c>
      <c r="F26" s="111">
        <f t="shared" si="2"/>
        <v>0.6437830101683508</v>
      </c>
      <c r="G26" s="111">
        <f t="shared" si="3"/>
        <v>0.437288643958075</v>
      </c>
    </row>
    <row r="27" spans="1:7" s="112" customFormat="1" ht="12.75">
      <c r="A27" s="113" t="s">
        <v>21</v>
      </c>
      <c r="B27" s="106">
        <f>'Исходные данные'!C32</f>
        <v>308</v>
      </c>
      <c r="C27" s="106">
        <f>'Исходные данные'!D32</f>
        <v>252</v>
      </c>
      <c r="D27" s="108">
        <f t="shared" si="0"/>
        <v>-56</v>
      </c>
      <c r="E27" s="109">
        <f t="shared" si="1"/>
        <v>81.81818181818183</v>
      </c>
      <c r="F27" s="111">
        <f t="shared" si="2"/>
        <v>0.003300681944466026</v>
      </c>
      <c r="G27" s="111">
        <f t="shared" si="3"/>
        <v>0.0020561394610858473</v>
      </c>
    </row>
    <row r="28" spans="1:7" s="112" customFormat="1" ht="12.75">
      <c r="A28" s="113" t="s">
        <v>22</v>
      </c>
      <c r="B28" s="106">
        <f>'Исходные данные'!C33</f>
        <v>29211</v>
      </c>
      <c r="C28" s="106">
        <f>'Исходные данные'!D33</f>
        <v>34887</v>
      </c>
      <c r="D28" s="108">
        <f t="shared" si="0"/>
        <v>5676</v>
      </c>
      <c r="E28" s="109">
        <f t="shared" si="1"/>
        <v>119.43103625346616</v>
      </c>
      <c r="F28" s="111">
        <f t="shared" si="2"/>
        <v>0.3130396762331074</v>
      </c>
      <c r="G28" s="111">
        <f t="shared" si="3"/>
        <v>0.2846529261067538</v>
      </c>
    </row>
    <row r="29" spans="1:7" ht="12.75">
      <c r="A29" s="21" t="s">
        <v>213</v>
      </c>
      <c r="B29" s="106">
        <f>'Исходные данные'!C34</f>
        <v>266769</v>
      </c>
      <c r="C29" s="106">
        <f>'Исходные данные'!D34</f>
        <v>261343</v>
      </c>
      <c r="D29" s="16">
        <f t="shared" si="0"/>
        <v>-5426</v>
      </c>
      <c r="E29" s="79">
        <f t="shared" si="1"/>
        <v>97.96603053578188</v>
      </c>
      <c r="F29" s="13">
        <f t="shared" si="2"/>
        <v>2.8588299404001862</v>
      </c>
      <c r="G29" s="13">
        <f t="shared" si="3"/>
        <v>2.1323716475339625</v>
      </c>
    </row>
    <row r="30" spans="1:7" ht="12.75">
      <c r="A30" s="21" t="s">
        <v>40</v>
      </c>
      <c r="B30" s="106">
        <f>'Исходные данные'!C35</f>
        <v>161936</v>
      </c>
      <c r="C30" s="106">
        <f>'Исходные данные'!D35</f>
        <v>228901</v>
      </c>
      <c r="D30" s="16">
        <f t="shared" si="0"/>
        <v>66965</v>
      </c>
      <c r="E30" s="79">
        <f t="shared" si="1"/>
        <v>141.35275664460033</v>
      </c>
      <c r="F30" s="13">
        <f t="shared" si="2"/>
        <v>1.735387114802112</v>
      </c>
      <c r="G30" s="13">
        <f t="shared" si="3"/>
        <v>1.8676681697698871</v>
      </c>
    </row>
    <row r="31" spans="1:7" ht="12.75">
      <c r="A31" s="21" t="s">
        <v>39</v>
      </c>
      <c r="B31" s="106">
        <f>'Исходные данные'!C36</f>
        <v>86545</v>
      </c>
      <c r="C31" s="106">
        <f>'Исходные данные'!D36</f>
        <v>-80</v>
      </c>
      <c r="D31" s="16">
        <f aca="true" t="shared" si="4" ref="D31:D37">C31-B31</f>
        <v>-86625</v>
      </c>
      <c r="E31" s="79">
        <f t="shared" si="1"/>
      </c>
      <c r="F31" s="13">
        <f t="shared" si="2"/>
        <v>0.9274594768954944</v>
      </c>
      <c r="G31" s="13">
        <f t="shared" si="3"/>
        <v>-0.0006527426860589991</v>
      </c>
    </row>
    <row r="32" spans="1:7" ht="12.75">
      <c r="A32" s="21" t="s">
        <v>41</v>
      </c>
      <c r="B32" s="106">
        <f>'Исходные данные'!C37</f>
        <v>1359</v>
      </c>
      <c r="C32" s="106">
        <f>'Исходные данные'!D37</f>
        <v>977</v>
      </c>
      <c r="D32" s="16">
        <f t="shared" si="4"/>
        <v>-382</v>
      </c>
      <c r="E32" s="79">
        <f t="shared" si="1"/>
        <v>71.89109639440765</v>
      </c>
      <c r="F32" s="13">
        <f t="shared" si="2"/>
        <v>0.014563723254965355</v>
      </c>
      <c r="G32" s="13">
        <f t="shared" si="3"/>
        <v>0.007971620053495526</v>
      </c>
    </row>
    <row r="33" spans="1:7" ht="25.5">
      <c r="A33" s="21" t="s">
        <v>140</v>
      </c>
      <c r="B33" s="106">
        <f>'Исходные данные'!C38</f>
        <v>14749</v>
      </c>
      <c r="C33" s="106">
        <f>'Исходные данные'!D38</f>
        <v>22991</v>
      </c>
      <c r="D33" s="16">
        <f t="shared" si="4"/>
        <v>8242</v>
      </c>
      <c r="E33" s="79">
        <f t="shared" si="1"/>
        <v>155.88175469523358</v>
      </c>
      <c r="F33" s="13">
        <f t="shared" si="2"/>
        <v>0.15805765584067993</v>
      </c>
      <c r="G33" s="13">
        <f t="shared" si="3"/>
        <v>0.1875900886897806</v>
      </c>
    </row>
    <row r="34" spans="1:7" ht="12.75">
      <c r="A34" s="21" t="s">
        <v>198</v>
      </c>
      <c r="B34" s="15">
        <f>'Исходные данные'!C53</f>
        <v>2180</v>
      </c>
      <c r="C34" s="15">
        <f>'Исходные данные'!D53</f>
        <v>8554</v>
      </c>
      <c r="D34" s="16">
        <f t="shared" si="4"/>
        <v>6374</v>
      </c>
      <c r="E34" s="79">
        <f>IF(B34&lt;&gt;0,IF(AND(B34&gt;0,C34&gt;0),C34/B34*100,IF(AND(B34&lt;0,C34&lt;0),B34/C34*100,"")),"")</f>
        <v>392.38532110091745</v>
      </c>
      <c r="F34" s="13">
        <f>B34/B$7*100</f>
        <v>0.02336196960693486</v>
      </c>
      <c r="G34" s="13">
        <f>C34/C$7*100</f>
        <v>0.06979451170685848</v>
      </c>
    </row>
    <row r="35" spans="1:7" ht="12.75">
      <c r="A35" s="21" t="s">
        <v>191</v>
      </c>
      <c r="B35" s="15">
        <f>'Исходные данные'!C54</f>
        <v>0</v>
      </c>
      <c r="C35" s="15">
        <f>'Исходные данные'!D54</f>
        <v>211</v>
      </c>
      <c r="D35" s="16">
        <f>C35-B35</f>
        <v>211</v>
      </c>
      <c r="E35" s="79">
        <f>IF(B35&lt;&gt;0,IF(AND(B35&gt;0,C35&gt;0),C35/B35*100,IF(AND(B35&lt;0,C35&lt;0),B35/C35*100,"")),"")</f>
      </c>
      <c r="F35" s="13">
        <f>B35/B$7*100</f>
        <v>0</v>
      </c>
      <c r="G35" s="13">
        <f>C35/C$7*100</f>
        <v>0.0017216088344806104</v>
      </c>
    </row>
    <row r="36" spans="1:7" ht="12.75">
      <c r="A36" s="21" t="s">
        <v>23</v>
      </c>
      <c r="B36" s="15">
        <f>'Исходные данные'!C40</f>
        <v>12</v>
      </c>
      <c r="C36" s="15">
        <f>'Исходные данные'!D40</f>
        <v>0</v>
      </c>
      <c r="D36" s="16">
        <f t="shared" si="4"/>
        <v>-12</v>
      </c>
      <c r="E36" s="79">
        <f t="shared" si="1"/>
      </c>
      <c r="F36" s="13">
        <f t="shared" si="2"/>
        <v>0.0001285979978363387</v>
      </c>
      <c r="G36" s="13">
        <f t="shared" si="3"/>
        <v>0</v>
      </c>
    </row>
    <row r="37" spans="1:7" ht="13.5" thickBot="1">
      <c r="A37" s="22" t="s">
        <v>28</v>
      </c>
      <c r="B37" s="23">
        <f>'Исходные данные'!C49</f>
        <v>10792</v>
      </c>
      <c r="C37" s="23">
        <f>'Исходные данные'!D49</f>
        <v>7820</v>
      </c>
      <c r="D37" s="123">
        <f t="shared" si="4"/>
        <v>-2972</v>
      </c>
      <c r="E37" s="80">
        <f t="shared" si="1"/>
        <v>72.46108228317271</v>
      </c>
      <c r="F37" s="25">
        <f t="shared" si="2"/>
        <v>0.11565246605414725</v>
      </c>
      <c r="G37" s="25">
        <f t="shared" si="3"/>
        <v>0.06380559756226717</v>
      </c>
    </row>
    <row r="38" spans="1:7" ht="12.75">
      <c r="A38" s="26"/>
      <c r="B38" s="27"/>
      <c r="C38" s="27"/>
      <c r="D38" s="28"/>
      <c r="E38" s="29"/>
      <c r="F38" s="30"/>
      <c r="G38" s="30"/>
    </row>
    <row r="39" spans="1:7" ht="29.25" customHeight="1">
      <c r="A39" s="148" t="str">
        <f>"федеральный бюджет
(доля в консолидированном бюджете:    "&amp;B42&amp;" - "&amp;TEXT(IF(AND(B43&gt;0,B$8&gt;0),B43/B$8*100,IF(AND(B43&lt;0,B$8&lt;0),B$8/B43*100,0)),"0.0")&amp;"%;     "&amp;C42&amp;" - "&amp;TEXT(IF(AND(C43&gt;0,C$8&gt;0),C43/C$8*100,IF(AND(C43&lt;0,C$8&lt;0),C$8/C43*100,0)),"0.0")&amp;"%) "</f>
        <v>федеральный бюджет
(доля в консолидированном бюджете:    2021г. - 0.0%;     2022г. - 0.0%) </v>
      </c>
      <c r="B39" s="148"/>
      <c r="C39" s="148"/>
      <c r="D39" s="148"/>
      <c r="E39" s="148"/>
      <c r="F39" s="148"/>
      <c r="G39" s="148"/>
    </row>
    <row r="40" spans="1:7" ht="13.5" thickBot="1">
      <c r="A40" s="95"/>
      <c r="B40" s="94"/>
      <c r="C40" s="94"/>
      <c r="D40" s="31"/>
      <c r="E40" s="32"/>
      <c r="F40" s="33"/>
      <c r="G40" s="34" t="s">
        <v>29</v>
      </c>
    </row>
    <row r="41" spans="1:7" ht="26.25" thickBot="1">
      <c r="A41" s="5"/>
      <c r="B41" s="71" t="str">
        <f>$B$5</f>
        <v>январь-февраль</v>
      </c>
      <c r="C41" s="55" t="str">
        <f>$C$5</f>
        <v>январь-февраль</v>
      </c>
      <c r="D41" s="153" t="s">
        <v>1</v>
      </c>
      <c r="E41" s="147"/>
      <c r="F41" s="151" t="s">
        <v>30</v>
      </c>
      <c r="G41" s="152"/>
    </row>
    <row r="42" spans="1:7" ht="13.5" thickBot="1">
      <c r="A42" s="6"/>
      <c r="B42" s="73" t="str">
        <f>$B$6</f>
        <v>2021г.</v>
      </c>
      <c r="C42" s="73" t="str">
        <f>$C$6</f>
        <v>2022г.</v>
      </c>
      <c r="D42" s="7" t="s">
        <v>3</v>
      </c>
      <c r="E42" s="84" t="s">
        <v>4</v>
      </c>
      <c r="F42" s="9" t="str">
        <f>$F$6</f>
        <v>2021г.</v>
      </c>
      <c r="G42" s="9" t="str">
        <f>$G$6</f>
        <v>2022г.</v>
      </c>
    </row>
    <row r="43" spans="1:7" s="2" customFormat="1" ht="26.25" thickBot="1">
      <c r="A43" s="118" t="s">
        <v>31</v>
      </c>
      <c r="B43" s="119">
        <f>'Исходные данные'!C56</f>
        <v>-1263293</v>
      </c>
      <c r="C43" s="119">
        <f>'Исходные данные'!D56</f>
        <v>-1155890</v>
      </c>
      <c r="D43" s="120">
        <f aca="true" t="shared" si="5" ref="D43:D58">C43-B43</f>
        <v>107403</v>
      </c>
      <c r="E43" s="121">
        <f aca="true" t="shared" si="6" ref="E43:E58">IF(B43&lt;&gt;0,IF(AND(B43&gt;0,C43&gt;0),C43/B43*100,IF(AND(B43&lt;0,C43&lt;0),B43/C43*100,"")),"")</f>
        <v>109.29180112294424</v>
      </c>
      <c r="F43" s="122">
        <v>100</v>
      </c>
      <c r="G43" s="122">
        <f>B43/$B$43*100</f>
        <v>100</v>
      </c>
    </row>
    <row r="44" spans="1:7" ht="12.75">
      <c r="A44" s="14" t="s">
        <v>7</v>
      </c>
      <c r="B44" s="11">
        <f>'Исходные данные'!C57</f>
        <v>62545</v>
      </c>
      <c r="C44" s="11">
        <f>'Исходные данные'!D57</f>
        <v>80965</v>
      </c>
      <c r="D44" s="12">
        <f t="shared" si="5"/>
        <v>18420</v>
      </c>
      <c r="E44" s="78">
        <f t="shared" si="6"/>
        <v>129.45079542729235</v>
      </c>
      <c r="F44" s="13">
        <f>B44/$B$43*100</f>
        <v>-4.95094962134675</v>
      </c>
      <c r="G44" s="13">
        <f aca="true" t="shared" si="7" ref="G44:G58">C44/$C$43*100</f>
        <v>-7.004559257368781</v>
      </c>
    </row>
    <row r="45" spans="1:7" ht="12.75">
      <c r="A45" s="38" t="s">
        <v>32</v>
      </c>
      <c r="B45" s="11">
        <f>'Исходные данные'!C58</f>
        <v>5</v>
      </c>
      <c r="C45" s="89">
        <f>'Исходные данные'!D58</f>
        <v>9</v>
      </c>
      <c r="D45" s="12">
        <f>C45-B45</f>
        <v>4</v>
      </c>
      <c r="E45" s="78">
        <f>IF(B45&lt;&gt;0,IF(AND(B45&gt;0,C45&gt;0),C45/B45*100,IF(AND(B45&lt;0,C45&lt;0),B45/C45*100,"")),"")</f>
        <v>180</v>
      </c>
      <c r="F45" s="13">
        <f>B45/$B$43*100</f>
        <v>-0.00039579100018760497</v>
      </c>
      <c r="G45" s="13">
        <f>C45/$C$43*100</f>
        <v>-0.0007786208030175881</v>
      </c>
    </row>
    <row r="46" spans="1:7" ht="12.75">
      <c r="A46" s="19" t="s">
        <v>10</v>
      </c>
      <c r="B46" s="11">
        <f>'Исходные данные'!C59</f>
        <v>-1514216</v>
      </c>
      <c r="C46" s="89">
        <f>'Исходные данные'!D59</f>
        <v>-1733414</v>
      </c>
      <c r="D46" s="16">
        <f t="shared" si="5"/>
        <v>-219198</v>
      </c>
      <c r="E46" s="79">
        <f t="shared" si="6"/>
        <v>87.35455003824822</v>
      </c>
      <c r="F46" s="18">
        <f aca="true" t="shared" si="8" ref="F46:F58">B46/$B$43*100</f>
        <v>119.86261302801489</v>
      </c>
      <c r="G46" s="18">
        <f t="shared" si="7"/>
        <v>149.96357784910327</v>
      </c>
    </row>
    <row r="47" spans="1:7" ht="12.75">
      <c r="A47" s="19" t="s">
        <v>11</v>
      </c>
      <c r="B47" s="11">
        <f>'Исходные данные'!C60</f>
        <v>4732</v>
      </c>
      <c r="C47" s="89">
        <f>'Исходные данные'!D60</f>
        <v>8495</v>
      </c>
      <c r="D47" s="16">
        <f t="shared" si="5"/>
        <v>3763</v>
      </c>
      <c r="E47" s="79">
        <f t="shared" si="6"/>
        <v>179.52240067624683</v>
      </c>
      <c r="F47" s="18">
        <f t="shared" si="8"/>
        <v>-0.3745766025775493</v>
      </c>
      <c r="G47" s="18">
        <f t="shared" si="7"/>
        <v>-0.7349315246260457</v>
      </c>
    </row>
    <row r="48" spans="1:7" ht="12.75">
      <c r="A48" s="19" t="s">
        <v>12</v>
      </c>
      <c r="B48" s="11">
        <f>'Исходные данные'!C61</f>
        <v>-920</v>
      </c>
      <c r="C48" s="89">
        <f>'Исходные данные'!D61</f>
        <v>-936</v>
      </c>
      <c r="D48" s="16">
        <f t="shared" si="5"/>
        <v>-16</v>
      </c>
      <c r="E48" s="79">
        <f t="shared" si="6"/>
        <v>98.29059829059828</v>
      </c>
      <c r="F48" s="18">
        <f t="shared" si="8"/>
        <v>0.07282554403451931</v>
      </c>
      <c r="G48" s="18">
        <f t="shared" si="7"/>
        <v>0.08097656351382918</v>
      </c>
    </row>
    <row r="49" spans="1:7" ht="12.75">
      <c r="A49" s="19" t="s">
        <v>169</v>
      </c>
      <c r="B49" s="11">
        <f>'Исходные данные'!C62</f>
        <v>-920</v>
      </c>
      <c r="C49" s="89">
        <f>'Исходные данные'!D62</f>
        <v>-936</v>
      </c>
      <c r="D49" s="16">
        <f t="shared" si="5"/>
        <v>-16</v>
      </c>
      <c r="E49" s="79">
        <f t="shared" si="6"/>
        <v>98.29059829059828</v>
      </c>
      <c r="F49" s="18">
        <f t="shared" si="8"/>
        <v>0.07282554403451931</v>
      </c>
      <c r="G49" s="18">
        <f t="shared" si="7"/>
        <v>0.08097656351382918</v>
      </c>
    </row>
    <row r="50" spans="1:7" ht="12.75">
      <c r="A50" s="10" t="s">
        <v>33</v>
      </c>
      <c r="B50" s="11">
        <f>'Исходные данные'!C63</f>
        <v>162315</v>
      </c>
      <c r="C50" s="89">
        <f>'Исходные данные'!D63</f>
        <v>458286</v>
      </c>
      <c r="D50" s="16">
        <f t="shared" si="5"/>
        <v>295971</v>
      </c>
      <c r="E50" s="79">
        <f t="shared" si="6"/>
        <v>282.3435911653267</v>
      </c>
      <c r="F50" s="18">
        <f t="shared" si="8"/>
        <v>-12.848563239090218</v>
      </c>
      <c r="G50" s="18">
        <f t="shared" si="7"/>
        <v>-39.647890370190936</v>
      </c>
    </row>
    <row r="51" spans="1:7" ht="12.75">
      <c r="A51" s="10" t="s">
        <v>142</v>
      </c>
      <c r="B51" s="11">
        <f>'Исходные данные'!C64</f>
        <v>155401</v>
      </c>
      <c r="C51" s="89">
        <f>'Исходные данные'!D64</f>
        <v>450218</v>
      </c>
      <c r="D51" s="16">
        <f t="shared" si="5"/>
        <v>294817</v>
      </c>
      <c r="E51" s="79">
        <f t="shared" si="6"/>
        <v>289.7137084059948</v>
      </c>
      <c r="F51" s="18">
        <f t="shared" si="8"/>
        <v>-12.3012634440308</v>
      </c>
      <c r="G51" s="18">
        <f t="shared" si="7"/>
        <v>-38.94990007699695</v>
      </c>
    </row>
    <row r="52" spans="1:7" ht="12.75">
      <c r="A52" s="10" t="s">
        <v>144</v>
      </c>
      <c r="B52" s="15">
        <f>'Исходные данные'!C65</f>
        <v>126931</v>
      </c>
      <c r="C52" s="37">
        <f>'Исходные данные'!D65</f>
        <v>153642</v>
      </c>
      <c r="D52" s="16">
        <f>C52-B52</f>
        <v>26711</v>
      </c>
      <c r="E52" s="79">
        <f t="shared" si="6"/>
        <v>121.0437166649597</v>
      </c>
      <c r="F52" s="18">
        <f>B52/$B$43*100</f>
        <v>-10.047629488962578</v>
      </c>
      <c r="G52" s="18">
        <f>C52/$C$43*100</f>
        <v>-13.292095268580919</v>
      </c>
    </row>
    <row r="53" spans="1:7" ht="12.75">
      <c r="A53" s="10" t="s">
        <v>145</v>
      </c>
      <c r="B53" s="11">
        <f>'Исходные данные'!C66</f>
        <v>28432</v>
      </c>
      <c r="C53" s="89">
        <f>'Исходные данные'!D66</f>
        <v>33878</v>
      </c>
      <c r="D53" s="16">
        <f>C53-B53</f>
        <v>5446</v>
      </c>
      <c r="E53" s="79">
        <f t="shared" si="6"/>
        <v>119.15447383230162</v>
      </c>
      <c r="F53" s="18">
        <f>B53/$B$43*100</f>
        <v>-2.2506259434667966</v>
      </c>
      <c r="G53" s="18">
        <f>C53/$C$43*100</f>
        <v>-2.930901729403317</v>
      </c>
    </row>
    <row r="54" spans="1:7" ht="12.75">
      <c r="A54" s="105" t="s">
        <v>202</v>
      </c>
      <c r="B54" s="11">
        <f>'Исходные данные'!C67</f>
        <v>38</v>
      </c>
      <c r="C54" s="89">
        <f>'Исходные данные'!D67</f>
        <v>262698</v>
      </c>
      <c r="D54" s="16"/>
      <c r="E54" s="79"/>
      <c r="F54" s="18"/>
      <c r="G54" s="18"/>
    </row>
    <row r="55" spans="1:7" ht="12.75">
      <c r="A55" s="10" t="s">
        <v>141</v>
      </c>
      <c r="B55" s="11">
        <f>'Исходные данные'!C68</f>
        <v>6913</v>
      </c>
      <c r="C55" s="89">
        <f>'Исходные данные'!D68</f>
        <v>8066</v>
      </c>
      <c r="D55" s="16">
        <f t="shared" si="5"/>
        <v>1153</v>
      </c>
      <c r="E55" s="79">
        <f t="shared" si="6"/>
        <v>116.67872124981918</v>
      </c>
      <c r="F55" s="18">
        <f t="shared" si="8"/>
        <v>-0.5472206368593826</v>
      </c>
      <c r="G55" s="18">
        <f t="shared" si="7"/>
        <v>-0.697817266348874</v>
      </c>
    </row>
    <row r="56" spans="1:7" ht="12.75">
      <c r="A56" s="21" t="s">
        <v>22</v>
      </c>
      <c r="B56" s="11">
        <f>'Исходные данные'!C69</f>
        <v>8796</v>
      </c>
      <c r="C56" s="89">
        <f>'Исходные данные'!D69</f>
        <v>9830</v>
      </c>
      <c r="D56" s="16">
        <f t="shared" si="5"/>
        <v>1034</v>
      </c>
      <c r="E56" s="79">
        <f t="shared" si="6"/>
        <v>111.75534333788086</v>
      </c>
      <c r="F56" s="18">
        <f t="shared" si="8"/>
        <v>-0.6962755275300346</v>
      </c>
      <c r="G56" s="18">
        <f t="shared" si="7"/>
        <v>-0.8504269437403212</v>
      </c>
    </row>
    <row r="57" spans="1:7" ht="12.75">
      <c r="A57" s="21" t="s">
        <v>23</v>
      </c>
      <c r="B57" s="11">
        <f>'Исходные данные'!C70</f>
        <v>9</v>
      </c>
      <c r="C57" s="89">
        <f>'Исходные данные'!D70</f>
        <v>0</v>
      </c>
      <c r="D57" s="16">
        <f t="shared" si="5"/>
        <v>-9</v>
      </c>
      <c r="E57" s="79">
        <f t="shared" si="6"/>
      </c>
      <c r="F57" s="18">
        <f t="shared" si="8"/>
        <v>-0.0007124238003376889</v>
      </c>
      <c r="G57" s="18">
        <f t="shared" si="7"/>
        <v>0</v>
      </c>
    </row>
    <row r="58" spans="1:7" ht="12.75">
      <c r="A58" s="21" t="s">
        <v>28</v>
      </c>
      <c r="B58" s="11">
        <f>'Исходные данные'!C71</f>
        <v>8937</v>
      </c>
      <c r="C58" s="89">
        <f>'Исходные данные'!D71</f>
        <v>6332</v>
      </c>
      <c r="D58" s="16">
        <f t="shared" si="5"/>
        <v>-2605</v>
      </c>
      <c r="E58" s="79">
        <f t="shared" si="6"/>
        <v>70.85151616873672</v>
      </c>
      <c r="F58" s="18">
        <f t="shared" si="8"/>
        <v>-0.7074368337353251</v>
      </c>
      <c r="G58" s="18">
        <f t="shared" si="7"/>
        <v>-0.547802991634152</v>
      </c>
    </row>
    <row r="59" spans="1:7" ht="12.75">
      <c r="A59" s="10" t="s">
        <v>191</v>
      </c>
      <c r="B59" s="11">
        <f>'Исходные данные'!C73</f>
        <v>0</v>
      </c>
      <c r="C59" s="11">
        <f>'Исходные данные'!D73</f>
        <v>211</v>
      </c>
      <c r="D59" s="16">
        <f>C59-B59</f>
        <v>211</v>
      </c>
      <c r="E59" s="79">
        <f>IF(B59&lt;&gt;0,IF(AND(B59&gt;0,C59&gt;0),C59/B59*100,IF(AND(B59&lt;0,C59&lt;0),B59/C59*100,"")),"")</f>
      </c>
      <c r="F59" s="18">
        <f>B59/$B$43*100</f>
        <v>0</v>
      </c>
      <c r="G59" s="18">
        <f>C59/$C$43*100</f>
        <v>-0.018254332159634568</v>
      </c>
    </row>
    <row r="60" spans="1:7" ht="13.5" thickBot="1">
      <c r="A60" s="141" t="s">
        <v>193</v>
      </c>
      <c r="B60" s="23">
        <f>'Исходные данные'!C74</f>
        <v>4504</v>
      </c>
      <c r="C60" s="23">
        <f>'Исходные данные'!D74</f>
        <v>14121</v>
      </c>
      <c r="D60" s="142">
        <f>C60-B60</f>
        <v>9617</v>
      </c>
      <c r="E60" s="143">
        <f>IF(B60&lt;&gt;0,IF(AND(B60&gt;0,C60&gt;0),C60/B60*100,IF(AND(B60&lt;0,C60&lt;0),B60/C60*100,"")),"")</f>
        <v>313.52131438721136</v>
      </c>
      <c r="F60" s="99">
        <f>B60/$B$43*100</f>
        <v>-0.3565285329689945</v>
      </c>
      <c r="G60" s="99">
        <f>C60/$C$43*100</f>
        <v>-1.221656039934596</v>
      </c>
    </row>
    <row r="61" spans="1:7" ht="12.75">
      <c r="A61" s="35"/>
      <c r="B61" s="39"/>
      <c r="C61" s="40"/>
      <c r="D61" s="41"/>
      <c r="E61" s="41"/>
      <c r="F61" s="42"/>
      <c r="G61" s="42"/>
    </row>
    <row r="62" spans="1:7" ht="30" customHeight="1">
      <c r="A62" s="148" t="str">
        <f>"консолидированный бюджет
(доля в консолидированном бюджете:    "&amp;B65&amp;" - "&amp;TEXT(IF(AND(B66&gt;0,B$8&gt;0),B66/B$8*100,IF(AND(B66&lt;0,B$8&lt;0),B$8/B66*100,0)),"0.0")&amp;"%;     "&amp;C65&amp;" - "&amp;TEXT(IF(AND(C66&gt;0,C$8&gt;0),C66/C$8*100,IF(AND(C66&lt;0,C$8&lt;0),C$8/C66*100,0)),"0.0")&amp;"%) "</f>
        <v>консолидированный бюджет
(доля в консолидированном бюджете:    2021г. - 138.7%;     2022г. - 123.6%) </v>
      </c>
      <c r="B62" s="148"/>
      <c r="C62" s="148"/>
      <c r="D62" s="148"/>
      <c r="E62" s="148"/>
      <c r="F62" s="148"/>
      <c r="G62" s="148"/>
    </row>
    <row r="63" spans="1:7" ht="13.5" thickBot="1">
      <c r="A63" s="96"/>
      <c r="B63" s="43"/>
      <c r="E63" s="34"/>
      <c r="F63" s="33"/>
      <c r="G63" s="34" t="s">
        <v>29</v>
      </c>
    </row>
    <row r="64" spans="1:7" ht="26.25" thickBot="1">
      <c r="A64" s="5"/>
      <c r="B64" s="71" t="str">
        <f>$B$5</f>
        <v>январь-февраль</v>
      </c>
      <c r="C64" s="55" t="str">
        <f>$C$5</f>
        <v>январь-февраль</v>
      </c>
      <c r="D64" s="146" t="s">
        <v>1</v>
      </c>
      <c r="E64" s="147"/>
      <c r="F64" s="151" t="s">
        <v>30</v>
      </c>
      <c r="G64" s="152"/>
    </row>
    <row r="65" spans="1:7" ht="13.5" thickBot="1">
      <c r="A65" s="45"/>
      <c r="B65" s="73" t="str">
        <f>$B$6</f>
        <v>2021г.</v>
      </c>
      <c r="C65" s="73" t="str">
        <f>$C$6</f>
        <v>2022г.</v>
      </c>
      <c r="D65" s="46" t="s">
        <v>3</v>
      </c>
      <c r="E65" s="74" t="s">
        <v>4</v>
      </c>
      <c r="F65" s="9" t="str">
        <f>$F$6</f>
        <v>2021г.</v>
      </c>
      <c r="G65" s="9" t="str">
        <f>$G$6</f>
        <v>2022г.</v>
      </c>
    </row>
    <row r="66" spans="1:7" s="2" customFormat="1" ht="12.75">
      <c r="A66" s="36" t="s">
        <v>34</v>
      </c>
      <c r="B66" s="65">
        <f>'Исходные данные'!C76</f>
        <v>4527754</v>
      </c>
      <c r="C66" s="65">
        <f>'Исходные данные'!D76</f>
        <v>6063627</v>
      </c>
      <c r="D66" s="67">
        <f aca="true" t="shared" si="9" ref="D66:D87">C66-B66</f>
        <v>1535873</v>
      </c>
      <c r="E66" s="64">
        <f aca="true" t="shared" si="10" ref="E66:E93">IF(B66&lt;&gt;0,IF(AND(B66&gt;0,C66&gt;0),C66/B66*100,IF(AND(B66&lt;0,C66&lt;0),B66/C66*100,"")),"")</f>
        <v>133.92129961124212</v>
      </c>
      <c r="F66" s="66">
        <v>100</v>
      </c>
      <c r="G66" s="66">
        <f>B66/$B$66*100</f>
        <v>100</v>
      </c>
    </row>
    <row r="67" spans="1:7" ht="12.75">
      <c r="A67" s="10" t="s">
        <v>7</v>
      </c>
      <c r="B67" s="15">
        <f>'Исходные данные'!C77</f>
        <v>748729</v>
      </c>
      <c r="C67" s="15">
        <f>'Исходные данные'!D77</f>
        <v>958553</v>
      </c>
      <c r="D67" s="47">
        <f t="shared" si="9"/>
        <v>209824</v>
      </c>
      <c r="E67" s="17">
        <f t="shared" si="10"/>
        <v>128.0240247138818</v>
      </c>
      <c r="F67" s="18">
        <f aca="true" t="shared" si="11" ref="F67:F85">B67/$B$66*100</f>
        <v>16.536432853905048</v>
      </c>
      <c r="G67" s="18">
        <f aca="true" t="shared" si="12" ref="G67:G87">C67/$C$66*100</f>
        <v>15.808244801337548</v>
      </c>
    </row>
    <row r="68" spans="1:7" ht="12.75">
      <c r="A68" s="19" t="s">
        <v>9</v>
      </c>
      <c r="B68" s="15">
        <f>'Исходные данные'!C78</f>
        <v>2982224</v>
      </c>
      <c r="C68" s="15">
        <f>'Исходные данные'!D78</f>
        <v>3599636</v>
      </c>
      <c r="D68" s="47">
        <f t="shared" si="9"/>
        <v>617412</v>
      </c>
      <c r="E68" s="17">
        <f t="shared" si="10"/>
        <v>120.70307260621603</v>
      </c>
      <c r="F68" s="18">
        <f t="shared" si="11"/>
        <v>65.865415833104</v>
      </c>
      <c r="G68" s="18">
        <f t="shared" si="12"/>
        <v>59.36440351624531</v>
      </c>
    </row>
    <row r="69" spans="1:7" ht="12.75">
      <c r="A69" s="19" t="s">
        <v>12</v>
      </c>
      <c r="B69" s="15">
        <f>'Исходные данные'!C79</f>
        <v>8814</v>
      </c>
      <c r="C69" s="15">
        <f>'Исходные данные'!D79</f>
        <v>9620</v>
      </c>
      <c r="D69" s="47">
        <f t="shared" si="9"/>
        <v>806</v>
      </c>
      <c r="E69" s="17">
        <f t="shared" si="10"/>
        <v>109.14454277286137</v>
      </c>
      <c r="F69" s="18">
        <f t="shared" si="11"/>
        <v>0.19466605297019227</v>
      </c>
      <c r="G69" s="18">
        <f t="shared" si="12"/>
        <v>0.15865091965584296</v>
      </c>
    </row>
    <row r="70" spans="1:7" ht="12.75">
      <c r="A70" s="19" t="s">
        <v>171</v>
      </c>
      <c r="B70" s="15">
        <f>'Исходные данные'!C81</f>
        <v>8814</v>
      </c>
      <c r="C70" s="15">
        <f>'Исходные данные'!D81</f>
        <v>9620</v>
      </c>
      <c r="D70" s="47">
        <f t="shared" si="9"/>
        <v>806</v>
      </c>
      <c r="E70" s="17">
        <f t="shared" si="10"/>
        <v>109.14454277286137</v>
      </c>
      <c r="F70" s="18">
        <f t="shared" si="11"/>
        <v>0.19466605297019227</v>
      </c>
      <c r="G70" s="18">
        <f t="shared" si="12"/>
        <v>0.15865091965584296</v>
      </c>
    </row>
    <row r="71" spans="1:7" ht="12.75">
      <c r="A71" s="10" t="s">
        <v>15</v>
      </c>
      <c r="B71" s="15">
        <f>'Исходные данные'!C82</f>
        <v>245070</v>
      </c>
      <c r="C71" s="15">
        <f>'Исходные данные'!D82</f>
        <v>351916</v>
      </c>
      <c r="D71" s="47">
        <f t="shared" si="9"/>
        <v>106846</v>
      </c>
      <c r="E71" s="17">
        <f t="shared" si="10"/>
        <v>143.59815562900394</v>
      </c>
      <c r="F71" s="18">
        <f t="shared" si="11"/>
        <v>5.412617381598029</v>
      </c>
      <c r="G71" s="18">
        <f t="shared" si="12"/>
        <v>5.803721106196011</v>
      </c>
    </row>
    <row r="72" spans="1:7" ht="12.75">
      <c r="A72" s="10" t="s">
        <v>142</v>
      </c>
      <c r="B72" s="15">
        <f>'Исходные данные'!C83</f>
        <v>245016</v>
      </c>
      <c r="C72" s="15">
        <f>'Исходные данные'!D83</f>
        <v>351794</v>
      </c>
      <c r="D72" s="47">
        <f>C72-B72</f>
        <v>106778</v>
      </c>
      <c r="E72" s="17">
        <f t="shared" si="10"/>
        <v>143.58001110131585</v>
      </c>
      <c r="F72" s="18">
        <f>B72/$B$66*100</f>
        <v>5.411424737298007</v>
      </c>
      <c r="G72" s="18">
        <f t="shared" si="12"/>
        <v>5.801709109086031</v>
      </c>
    </row>
    <row r="73" spans="1:7" ht="15.75" customHeight="1">
      <c r="A73" s="10" t="s">
        <v>143</v>
      </c>
      <c r="B73" s="15">
        <f>'Исходные данные'!C84</f>
        <v>11963</v>
      </c>
      <c r="C73" s="15">
        <f>'Исходные данные'!D84</f>
        <v>16708</v>
      </c>
      <c r="D73" s="47">
        <f>C73-B73</f>
        <v>4745</v>
      </c>
      <c r="E73" s="17">
        <f t="shared" si="10"/>
        <v>139.6639638886567</v>
      </c>
      <c r="F73" s="18">
        <f>B73/$B$66*100</f>
        <v>0.26421488446589636</v>
      </c>
      <c r="G73" s="18">
        <f t="shared" si="12"/>
        <v>0.27554465338979456</v>
      </c>
    </row>
    <row r="74" spans="1:7" ht="12.75">
      <c r="A74" s="10" t="s">
        <v>144</v>
      </c>
      <c r="B74" s="15">
        <f>'Исходные данные'!C85</f>
        <v>190397</v>
      </c>
      <c r="C74" s="15">
        <f>'Исходные данные'!D85</f>
        <v>230463</v>
      </c>
      <c r="D74" s="47">
        <f>C74-B74</f>
        <v>40066</v>
      </c>
      <c r="E74" s="17">
        <f t="shared" si="10"/>
        <v>121.04339879304821</v>
      </c>
      <c r="F74" s="18">
        <f>B74/$B$66*100</f>
        <v>4.2051091998372705</v>
      </c>
      <c r="G74" s="18">
        <f t="shared" si="12"/>
        <v>3.800744999651199</v>
      </c>
    </row>
    <row r="75" spans="1:7" ht="12.75">
      <c r="A75" s="10" t="s">
        <v>145</v>
      </c>
      <c r="B75" s="15">
        <f>'Исходные данные'!C86</f>
        <v>42648</v>
      </c>
      <c r="C75" s="15">
        <f>'Исходные данные'!D86</f>
        <v>50817</v>
      </c>
      <c r="D75" s="47">
        <f>C75-B75</f>
        <v>8169</v>
      </c>
      <c r="E75" s="17">
        <f t="shared" si="10"/>
        <v>119.15447383230162</v>
      </c>
      <c r="F75" s="18">
        <f>B75/$B$66*100</f>
        <v>0.9419239649503925</v>
      </c>
      <c r="G75" s="18">
        <f t="shared" si="12"/>
        <v>0.8380627634252569</v>
      </c>
    </row>
    <row r="76" spans="1:7" ht="12.75">
      <c r="A76" s="105" t="s">
        <v>202</v>
      </c>
      <c r="B76" s="15">
        <f>'Исходные данные'!C87</f>
        <v>8</v>
      </c>
      <c r="C76" s="15">
        <f>'Исходные данные'!D87</f>
        <v>53806</v>
      </c>
      <c r="D76" s="47"/>
      <c r="E76" s="17"/>
      <c r="F76" s="18"/>
      <c r="G76" s="18"/>
    </row>
    <row r="77" spans="1:7" ht="12.75">
      <c r="A77" s="10" t="s">
        <v>139</v>
      </c>
      <c r="B77" s="15">
        <f>'Исходные данные'!C88</f>
        <v>54</v>
      </c>
      <c r="C77" s="15">
        <f>'Исходные данные'!D88</f>
        <v>122</v>
      </c>
      <c r="D77" s="47">
        <f>C77-B77</f>
        <v>68</v>
      </c>
      <c r="E77" s="17">
        <f t="shared" si="10"/>
        <v>225.9259259259259</v>
      </c>
      <c r="F77" s="18">
        <f>B77/$B$66*100</f>
        <v>0.0011926443000216</v>
      </c>
      <c r="G77" s="18">
        <f t="shared" si="12"/>
        <v>0.002011997109980545</v>
      </c>
    </row>
    <row r="78" spans="1:7" ht="12.75">
      <c r="A78" s="10" t="s">
        <v>35</v>
      </c>
      <c r="B78" s="15">
        <f>'Исходные данные'!C89</f>
        <v>15889</v>
      </c>
      <c r="C78" s="15">
        <f>'Исходные данные'!D89</f>
        <v>17886</v>
      </c>
      <c r="D78" s="47">
        <f t="shared" si="9"/>
        <v>1997</v>
      </c>
      <c r="E78" s="17">
        <f t="shared" si="10"/>
        <v>112.56844357731764</v>
      </c>
      <c r="F78" s="18">
        <f t="shared" si="11"/>
        <v>0.35092454227857783</v>
      </c>
      <c r="G78" s="18">
        <f t="shared" si="12"/>
        <v>0.2949719697468199</v>
      </c>
    </row>
    <row r="79" spans="1:7" ht="12.75">
      <c r="A79" s="10" t="s">
        <v>36</v>
      </c>
      <c r="B79" s="15">
        <f>'Исходные данные'!C90</f>
        <v>92059</v>
      </c>
      <c r="C79" s="15">
        <f>'Исходные данные'!D90</f>
        <v>709460</v>
      </c>
      <c r="D79" s="47">
        <f t="shared" si="9"/>
        <v>617401</v>
      </c>
      <c r="E79" s="17">
        <f t="shared" si="10"/>
        <v>770.6579476205477</v>
      </c>
      <c r="F79" s="18">
        <f t="shared" si="11"/>
        <v>2.0332155854757126</v>
      </c>
      <c r="G79" s="18">
        <f t="shared" si="12"/>
        <v>11.700257947924566</v>
      </c>
    </row>
    <row r="80" spans="1:7" ht="12.75">
      <c r="A80" s="21" t="s">
        <v>19</v>
      </c>
      <c r="B80" s="15">
        <f>'Исходные данные'!C91</f>
        <v>86380</v>
      </c>
      <c r="C80" s="15">
        <f>'Исходные данные'!D91</f>
        <v>77988</v>
      </c>
      <c r="D80" s="48">
        <f t="shared" si="9"/>
        <v>-8392</v>
      </c>
      <c r="E80" s="17">
        <f t="shared" si="10"/>
        <v>90.28478814540402</v>
      </c>
      <c r="F80" s="18">
        <f t="shared" si="11"/>
        <v>1.9077891599234411</v>
      </c>
      <c r="G80" s="18">
        <f t="shared" si="12"/>
        <v>1.2861609066652682</v>
      </c>
    </row>
    <row r="81" spans="1:7" ht="12.75">
      <c r="A81" s="10" t="s">
        <v>113</v>
      </c>
      <c r="B81" s="15">
        <f>'Исходные данные'!C92</f>
        <v>41111</v>
      </c>
      <c r="C81" s="15">
        <f>'Исходные данные'!D92</f>
        <v>39605</v>
      </c>
      <c r="D81" s="48">
        <f>C81-B81</f>
        <v>-1506</v>
      </c>
      <c r="E81" s="17">
        <f t="shared" si="10"/>
        <v>96.33674685607258</v>
      </c>
      <c r="F81" s="18">
        <f>B81/$B$66*100</f>
        <v>0.907977774410889</v>
      </c>
      <c r="G81" s="18">
        <f t="shared" si="12"/>
        <v>0.6531569306621269</v>
      </c>
    </row>
    <row r="82" spans="1:7" ht="12.75">
      <c r="A82" s="10" t="s">
        <v>114</v>
      </c>
      <c r="B82" s="15">
        <f>'Исходные данные'!C93</f>
        <v>45269</v>
      </c>
      <c r="C82" s="15">
        <f>'Исходные данные'!D93</f>
        <v>38383</v>
      </c>
      <c r="D82" s="48">
        <f>C82-B82</f>
        <v>-6886</v>
      </c>
      <c r="E82" s="17">
        <f t="shared" si="10"/>
        <v>84.78870750403146</v>
      </c>
      <c r="F82" s="18">
        <f>B82/$B$66*100</f>
        <v>0.9998113855125522</v>
      </c>
      <c r="G82" s="18">
        <f t="shared" si="12"/>
        <v>0.6330039760031414</v>
      </c>
    </row>
    <row r="83" spans="1:7" ht="12.75">
      <c r="A83" s="21" t="s">
        <v>20</v>
      </c>
      <c r="B83" s="15">
        <f>'Исходные данные'!C94</f>
        <v>60074</v>
      </c>
      <c r="C83" s="15">
        <f>'Исходные данные'!D94</f>
        <v>53594</v>
      </c>
      <c r="D83" s="48">
        <f t="shared" si="9"/>
        <v>-6480</v>
      </c>
      <c r="E83" s="17">
        <f t="shared" si="10"/>
        <v>89.21330359223624</v>
      </c>
      <c r="F83" s="18">
        <f t="shared" si="11"/>
        <v>1.3267946977684741</v>
      </c>
      <c r="G83" s="18">
        <f t="shared" si="12"/>
        <v>0.8838604353466993</v>
      </c>
    </row>
    <row r="84" spans="1:7" ht="12.75">
      <c r="A84" s="21" t="s">
        <v>21</v>
      </c>
      <c r="B84" s="15">
        <f>'Исходные данные'!C95</f>
        <v>308</v>
      </c>
      <c r="C84" s="15">
        <f>'Исходные данные'!D95</f>
        <v>252</v>
      </c>
      <c r="D84" s="48">
        <f t="shared" si="9"/>
        <v>-56</v>
      </c>
      <c r="E84" s="17">
        <f t="shared" si="10"/>
        <v>81.81818181818183</v>
      </c>
      <c r="F84" s="18">
        <f t="shared" si="11"/>
        <v>0.006802489711234312</v>
      </c>
      <c r="G84" s="18">
        <f t="shared" si="12"/>
        <v>0.004155928456681125</v>
      </c>
    </row>
    <row r="85" spans="1:7" ht="12.75">
      <c r="A85" s="21" t="s">
        <v>22</v>
      </c>
      <c r="B85" s="15">
        <f>'Исходные данные'!C96</f>
        <v>20415</v>
      </c>
      <c r="C85" s="15">
        <f>'Исходные данные'!D96</f>
        <v>25057</v>
      </c>
      <c r="D85" s="48">
        <f t="shared" si="9"/>
        <v>4642</v>
      </c>
      <c r="E85" s="17">
        <f t="shared" si="10"/>
        <v>122.73818270879255</v>
      </c>
      <c r="F85" s="18">
        <f t="shared" si="11"/>
        <v>0.45088580342483275</v>
      </c>
      <c r="G85" s="18">
        <f t="shared" si="12"/>
        <v>0.41323452118674187</v>
      </c>
    </row>
    <row r="86" spans="1:7" ht="12.75">
      <c r="A86" s="21" t="s">
        <v>37</v>
      </c>
      <c r="B86" s="15">
        <f>'Исходные данные'!C97</f>
        <v>265934</v>
      </c>
      <c r="C86" s="15">
        <f>'Исходные данные'!D97</f>
        <v>258177</v>
      </c>
      <c r="D86" s="48">
        <f t="shared" si="9"/>
        <v>-7757</v>
      </c>
      <c r="E86" s="17">
        <f t="shared" si="10"/>
        <v>97.08311084705228</v>
      </c>
      <c r="F86" s="18">
        <f aca="true" t="shared" si="13" ref="F86:F93">B86/$B$66*100</f>
        <v>5.873419801517485</v>
      </c>
      <c r="G86" s="18">
        <f t="shared" si="12"/>
        <v>4.257798179208583</v>
      </c>
    </row>
    <row r="87" spans="1:7" ht="12.75">
      <c r="A87" s="21" t="s">
        <v>40</v>
      </c>
      <c r="B87" s="15">
        <f>'Исходные данные'!C98</f>
        <v>161908</v>
      </c>
      <c r="C87" s="15">
        <f>'Исходные данные'!D98</f>
        <v>228900</v>
      </c>
      <c r="D87" s="48">
        <f t="shared" si="9"/>
        <v>66992</v>
      </c>
      <c r="E87" s="17">
        <f t="shared" si="10"/>
        <v>141.37658423302122</v>
      </c>
      <c r="F87" s="18">
        <f t="shared" si="13"/>
        <v>3.5759009875536525</v>
      </c>
      <c r="G87" s="18">
        <f t="shared" si="12"/>
        <v>3.7749683481520218</v>
      </c>
    </row>
    <row r="88" spans="1:7" ht="12.75">
      <c r="A88" s="21" t="s">
        <v>39</v>
      </c>
      <c r="B88" s="15">
        <f>'Исходные данные'!C99</f>
        <v>86545</v>
      </c>
      <c r="C88" s="15">
        <f>'Исходные данные'!D99</f>
        <v>-80</v>
      </c>
      <c r="D88" s="48">
        <f aca="true" t="shared" si="14" ref="D88:D93">C88-B88</f>
        <v>-86625</v>
      </c>
      <c r="E88" s="17">
        <f t="shared" si="10"/>
      </c>
      <c r="F88" s="18">
        <f t="shared" si="13"/>
        <v>1.9114333508401737</v>
      </c>
      <c r="G88" s="18">
        <f aca="true" t="shared" si="15" ref="G88:G93">C88/$C$66*100</f>
        <v>-0.0013193423672003572</v>
      </c>
    </row>
    <row r="89" spans="1:7" ht="12.75">
      <c r="A89" s="21" t="s">
        <v>41</v>
      </c>
      <c r="B89" s="15">
        <f>'Исходные данные'!C100</f>
        <v>1359</v>
      </c>
      <c r="C89" s="15">
        <f>'Исходные данные'!D100</f>
        <v>977</v>
      </c>
      <c r="D89" s="48">
        <f t="shared" si="14"/>
        <v>-382</v>
      </c>
      <c r="E89" s="17">
        <f t="shared" si="10"/>
        <v>71.89109639440765</v>
      </c>
      <c r="F89" s="18">
        <f t="shared" si="13"/>
        <v>0.030014881550543604</v>
      </c>
      <c r="G89" s="18">
        <f t="shared" si="15"/>
        <v>0.016112468659434363</v>
      </c>
    </row>
    <row r="90" spans="1:7" ht="25.5">
      <c r="A90" s="21" t="s">
        <v>140</v>
      </c>
      <c r="B90" s="15">
        <f>'Исходные данные'!C101</f>
        <v>14749</v>
      </c>
      <c r="C90" s="15">
        <f>'Исходные данные'!D101</f>
        <v>22991</v>
      </c>
      <c r="D90" s="48">
        <f t="shared" si="14"/>
        <v>8242</v>
      </c>
      <c r="E90" s="17">
        <f t="shared" si="10"/>
        <v>155.88175469523358</v>
      </c>
      <c r="F90" s="18">
        <f t="shared" si="13"/>
        <v>0.3257464959447885</v>
      </c>
      <c r="G90" s="18">
        <f t="shared" si="15"/>
        <v>0.37916250455379263</v>
      </c>
    </row>
    <row r="91" spans="1:7" ht="12.75">
      <c r="A91" s="21" t="s">
        <v>198</v>
      </c>
      <c r="B91" s="15">
        <f>'Исходные данные'!C113</f>
        <v>1373</v>
      </c>
      <c r="C91" s="15">
        <f>'Исходные данные'!D113</f>
        <v>5389</v>
      </c>
      <c r="D91" s="48">
        <f t="shared" si="14"/>
        <v>4016</v>
      </c>
      <c r="E91" s="17">
        <f>IF(B91&lt;&gt;0,IF(AND(B91&gt;0,C91&gt;0),C91/B91*100,IF(AND(B91&lt;0,C91&lt;0),B91/C91*100,"")),"")</f>
        <v>392.4981791697014</v>
      </c>
      <c r="F91" s="18">
        <f>B91/$B$66*100</f>
        <v>0.03032408562832698</v>
      </c>
      <c r="G91" s="18">
        <f t="shared" si="15"/>
        <v>0.08887420021053406</v>
      </c>
    </row>
    <row r="92" spans="1:7" ht="12.75">
      <c r="A92" s="21" t="s">
        <v>23</v>
      </c>
      <c r="B92" s="15">
        <f>'Исходные данные'!C103</f>
        <v>3</v>
      </c>
      <c r="C92" s="15">
        <f>'Исходные данные'!D103</f>
        <v>0</v>
      </c>
      <c r="D92" s="48">
        <f t="shared" si="14"/>
        <v>-3</v>
      </c>
      <c r="E92" s="17">
        <f t="shared" si="10"/>
      </c>
      <c r="F92" s="18">
        <f t="shared" si="13"/>
        <v>6.625801666786667E-05</v>
      </c>
      <c r="G92" s="18">
        <f t="shared" si="15"/>
        <v>0</v>
      </c>
    </row>
    <row r="93" spans="1:7" ht="13.5" thickBot="1">
      <c r="A93" s="22" t="s">
        <v>28</v>
      </c>
      <c r="B93" s="15">
        <f>'Исходные данные'!C112</f>
        <v>1855</v>
      </c>
      <c r="C93" s="15">
        <f>'Исходные данные'!D112</f>
        <v>1488</v>
      </c>
      <c r="D93" s="49">
        <f t="shared" si="14"/>
        <v>-367</v>
      </c>
      <c r="E93" s="24">
        <f t="shared" si="10"/>
        <v>80.21563342318059</v>
      </c>
      <c r="F93" s="25">
        <f t="shared" si="13"/>
        <v>0.040969540306297555</v>
      </c>
      <c r="G93" s="25">
        <f t="shared" si="15"/>
        <v>0.02453976802992664</v>
      </c>
    </row>
    <row r="94" spans="1:7" ht="13.5" thickBot="1">
      <c r="A94" s="35"/>
      <c r="B94" s="39"/>
      <c r="C94" s="39"/>
      <c r="D94" s="41"/>
      <c r="E94" s="24"/>
      <c r="F94" s="42"/>
      <c r="G94" s="42"/>
    </row>
    <row r="95" spans="1:7" ht="28.5" customHeight="1">
      <c r="A95" s="148" t="str">
        <f>"краевой бюджет
(доля в территориальном бюджете:    "&amp;B98&amp;" - "&amp;TEXT(IF(AND(B99&gt;0,B$66&gt;0),B99/B$66*100,IF(AND(B99&lt;0,B$66&lt;0),B$66/B99*100,0)),"0.0")&amp;"%;     "&amp;C98&amp;" - "&amp;TEXT(IF(AND(C99&gt;0,C$66&gt;0),C99/C$66*100,IF(AND(C99&lt;0,C$66&lt;0),C$66/C99*100,0)),"0.0")&amp;"%) "</f>
        <v>краевой бюджет
(доля в территориальном бюджете:    2021г. - 73.2%;     2022г. - 77.6%) </v>
      </c>
      <c r="B95" s="148"/>
      <c r="C95" s="148"/>
      <c r="D95" s="148"/>
      <c r="E95" s="148"/>
      <c r="F95" s="148"/>
      <c r="G95" s="148"/>
    </row>
    <row r="96" spans="2:7" ht="13.5" thickBot="1">
      <c r="B96" s="43"/>
      <c r="D96" s="50"/>
      <c r="E96" s="50"/>
      <c r="F96" s="33"/>
      <c r="G96" s="34" t="s">
        <v>29</v>
      </c>
    </row>
    <row r="97" spans="1:7" ht="26.25" thickBot="1">
      <c r="A97" s="5"/>
      <c r="B97" s="71" t="str">
        <f>$B$5</f>
        <v>январь-февраль</v>
      </c>
      <c r="C97" s="55" t="str">
        <f>$C$5</f>
        <v>январь-февраль</v>
      </c>
      <c r="D97" s="146" t="s">
        <v>1</v>
      </c>
      <c r="E97" s="147"/>
      <c r="F97" s="151" t="s">
        <v>30</v>
      </c>
      <c r="G97" s="152"/>
    </row>
    <row r="98" spans="1:7" ht="13.5" thickBot="1">
      <c r="A98" s="45"/>
      <c r="B98" s="73" t="str">
        <f>$B$6</f>
        <v>2021г.</v>
      </c>
      <c r="C98" s="73" t="str">
        <f>$C$6</f>
        <v>2022г.</v>
      </c>
      <c r="D98" s="46" t="s">
        <v>3</v>
      </c>
      <c r="E98" s="74" t="s">
        <v>4</v>
      </c>
      <c r="F98" s="9" t="str">
        <f>$F$6</f>
        <v>2021г.</v>
      </c>
      <c r="G98" s="9" t="str">
        <f>$G$6</f>
        <v>2022г.</v>
      </c>
    </row>
    <row r="99" spans="1:7" s="2" customFormat="1" ht="12.75">
      <c r="A99" s="36" t="s">
        <v>34</v>
      </c>
      <c r="B99" s="65">
        <f>'Исходные данные'!C115</f>
        <v>3314403</v>
      </c>
      <c r="C99" s="65">
        <f>'Исходные данные'!D115</f>
        <v>4705565</v>
      </c>
      <c r="D99" s="67">
        <f aca="true" t="shared" si="16" ref="D99:D117">C99-B99</f>
        <v>1391162</v>
      </c>
      <c r="E99" s="64">
        <f aca="true" t="shared" si="17" ref="E99:E121">IF(B99&lt;&gt;0,IF(AND(B99&gt;0,C99&gt;0),C99/B99*100,IF(AND(B99&lt;0,C99&lt;0),B99/C99*100,"")),"")</f>
        <v>141.97323017146678</v>
      </c>
      <c r="F99" s="66">
        <v>100</v>
      </c>
      <c r="G99" s="66">
        <v>100</v>
      </c>
    </row>
    <row r="100" spans="1:7" ht="12.75">
      <c r="A100" s="10" t="s">
        <v>7</v>
      </c>
      <c r="B100" s="15">
        <f>'Исходные данные'!C116</f>
        <v>748729</v>
      </c>
      <c r="C100" s="15">
        <f>'Исходные данные'!D116</f>
        <v>958553</v>
      </c>
      <c r="D100" s="47">
        <f t="shared" si="16"/>
        <v>209824</v>
      </c>
      <c r="E100" s="17">
        <f t="shared" si="17"/>
        <v>128.0240247138818</v>
      </c>
      <c r="F100" s="18">
        <f aca="true" t="shared" si="18" ref="F100:F117">B100/$B$99*100</f>
        <v>22.590161787809144</v>
      </c>
      <c r="G100" s="18">
        <f aca="true" t="shared" si="19" ref="G100:G117">C100/$C$99*100</f>
        <v>20.370624994023036</v>
      </c>
    </row>
    <row r="101" spans="1:7" ht="12.75">
      <c r="A101" s="19" t="s">
        <v>9</v>
      </c>
      <c r="B101" s="15">
        <f>'Исходные данные'!C117</f>
        <v>2091693</v>
      </c>
      <c r="C101" s="15">
        <f>'Исходные данные'!D117</f>
        <v>2498809</v>
      </c>
      <c r="D101" s="47">
        <f t="shared" si="16"/>
        <v>407116</v>
      </c>
      <c r="E101" s="17">
        <f t="shared" si="17"/>
        <v>119.4634681093258</v>
      </c>
      <c r="F101" s="18">
        <f t="shared" si="18"/>
        <v>63.10919342035353</v>
      </c>
      <c r="G101" s="18">
        <f t="shared" si="19"/>
        <v>53.103272401932614</v>
      </c>
    </row>
    <row r="102" spans="1:7" ht="12.75">
      <c r="A102" s="19" t="s">
        <v>12</v>
      </c>
      <c r="B102" s="15">
        <f>'Исходные данные'!C118</f>
        <v>4407</v>
      </c>
      <c r="C102" s="15">
        <f>'Исходные данные'!D118</f>
        <v>4810</v>
      </c>
      <c r="D102" s="47">
        <f t="shared" si="16"/>
        <v>403</v>
      </c>
      <c r="E102" s="17">
        <f t="shared" si="17"/>
        <v>109.14454277286137</v>
      </c>
      <c r="F102" s="18">
        <f t="shared" si="18"/>
        <v>0.1329651222256316</v>
      </c>
      <c r="G102" s="18">
        <f t="shared" si="19"/>
        <v>0.1022193934203438</v>
      </c>
    </row>
    <row r="103" spans="1:7" ht="12.75">
      <c r="A103" s="20" t="s">
        <v>13</v>
      </c>
      <c r="B103" s="15">
        <f>'Исходные данные'!C119</f>
        <v>0</v>
      </c>
      <c r="C103" s="15">
        <f>'Исходные данные'!D119</f>
        <v>0</v>
      </c>
      <c r="D103" s="47">
        <f t="shared" si="16"/>
        <v>0</v>
      </c>
      <c r="E103" s="17">
        <f t="shared" si="17"/>
      </c>
      <c r="F103" s="18">
        <f t="shared" si="18"/>
        <v>0</v>
      </c>
      <c r="G103" s="18">
        <f t="shared" si="19"/>
        <v>0</v>
      </c>
    </row>
    <row r="104" spans="1:7" ht="12.75">
      <c r="A104" s="19" t="s">
        <v>14</v>
      </c>
      <c r="B104" s="15">
        <f>'Исходные данные'!C120</f>
        <v>4407</v>
      </c>
      <c r="C104" s="15">
        <f>'Исходные данные'!D120</f>
        <v>4810</v>
      </c>
      <c r="D104" s="47">
        <f t="shared" si="16"/>
        <v>403</v>
      </c>
      <c r="E104" s="17">
        <f t="shared" si="17"/>
        <v>109.14454277286137</v>
      </c>
      <c r="F104" s="18">
        <f t="shared" si="18"/>
        <v>0.1329651222256316</v>
      </c>
      <c r="G104" s="18">
        <f t="shared" si="19"/>
        <v>0.1022193934203438</v>
      </c>
    </row>
    <row r="105" spans="1:7" ht="12.75">
      <c r="A105" s="10" t="s">
        <v>15</v>
      </c>
      <c r="B105" s="15">
        <f>'Исходные данные'!C121</f>
        <v>158044</v>
      </c>
      <c r="C105" s="15">
        <f>'Исходные данные'!D121</f>
        <v>265671</v>
      </c>
      <c r="D105" s="47">
        <f t="shared" si="16"/>
        <v>107627</v>
      </c>
      <c r="E105" s="17">
        <f t="shared" si="17"/>
        <v>168.0993900432791</v>
      </c>
      <c r="F105" s="18">
        <f t="shared" si="18"/>
        <v>4.768400221699051</v>
      </c>
      <c r="G105" s="18">
        <f t="shared" si="19"/>
        <v>5.645889494672797</v>
      </c>
    </row>
    <row r="106" spans="1:7" ht="12.75">
      <c r="A106" s="10" t="s">
        <v>142</v>
      </c>
      <c r="B106" s="15">
        <f>'Исходные данные'!C122</f>
        <v>157990</v>
      </c>
      <c r="C106" s="15">
        <f>'Исходные данные'!D122</f>
        <v>265549</v>
      </c>
      <c r="D106" s="47">
        <f>C106-B106</f>
        <v>107559</v>
      </c>
      <c r="E106" s="17">
        <f t="shared" si="17"/>
        <v>168.07962529274005</v>
      </c>
      <c r="F106" s="18">
        <f>B106/$B$99*100</f>
        <v>4.766770969010105</v>
      </c>
      <c r="G106" s="18">
        <f>C106/$C$99*100</f>
        <v>5.643296819829287</v>
      </c>
    </row>
    <row r="107" spans="1:7" ht="12.75">
      <c r="A107" s="10" t="s">
        <v>144</v>
      </c>
      <c r="B107" s="15">
        <f>'Исходные данные'!C123</f>
        <v>134114</v>
      </c>
      <c r="C107" s="15">
        <f>'Исходные данные'!D123</f>
        <v>183716</v>
      </c>
      <c r="D107" s="47">
        <f>C107-B107</f>
        <v>49602</v>
      </c>
      <c r="E107" s="17">
        <f t="shared" si="17"/>
        <v>136.98495309960182</v>
      </c>
      <c r="F107" s="18">
        <f>B107/$B$99*100</f>
        <v>4.046399909727332</v>
      </c>
      <c r="G107" s="18">
        <f>C107/$C$99*100</f>
        <v>3.904228291395401</v>
      </c>
    </row>
    <row r="108" spans="1:7" ht="12.75">
      <c r="A108" s="10" t="s">
        <v>145</v>
      </c>
      <c r="B108" s="15">
        <f>'Исходные данные'!C124</f>
        <v>23868</v>
      </c>
      <c r="C108" s="15">
        <f>'Исходные данные'!D124</f>
        <v>28027</v>
      </c>
      <c r="D108" s="47">
        <f>C108-B108</f>
        <v>4159</v>
      </c>
      <c r="E108" s="17">
        <f t="shared" si="17"/>
        <v>117.42500418971007</v>
      </c>
      <c r="F108" s="18">
        <f>B108/$B$99*100</f>
        <v>0.72012968851404</v>
      </c>
      <c r="G108" s="18">
        <f>C108/$C$99*100</f>
        <v>0.5956139167135084</v>
      </c>
    </row>
    <row r="109" spans="1:7" ht="12.75">
      <c r="A109" s="10" t="s">
        <v>139</v>
      </c>
      <c r="B109" s="15">
        <f>'Исходные данные'!C126</f>
        <v>54</v>
      </c>
      <c r="C109" s="15">
        <f>'Исходные данные'!D126</f>
        <v>122</v>
      </c>
      <c r="D109" s="47">
        <f>C109-B109</f>
        <v>68</v>
      </c>
      <c r="E109" s="17">
        <f t="shared" si="17"/>
        <v>225.9259259259259</v>
      </c>
      <c r="F109" s="18">
        <f>B109/$B$99*100</f>
        <v>0.0016292526889457922</v>
      </c>
      <c r="G109" s="18">
        <f>C109/$C$99*100</f>
        <v>0.002592674843509759</v>
      </c>
    </row>
    <row r="110" spans="1:7" s="112" customFormat="1" ht="12.75">
      <c r="A110" s="105" t="s">
        <v>36</v>
      </c>
      <c r="B110" s="15">
        <f>'Исходные данные'!C127</f>
        <v>92059</v>
      </c>
      <c r="C110" s="15">
        <f>'Исходные данные'!D127</f>
        <v>709460</v>
      </c>
      <c r="D110" s="131">
        <f t="shared" si="16"/>
        <v>617401</v>
      </c>
      <c r="E110" s="132">
        <f t="shared" si="17"/>
        <v>770.6579476205477</v>
      </c>
      <c r="F110" s="133">
        <f t="shared" si="18"/>
        <v>2.777543949845568</v>
      </c>
      <c r="G110" s="133">
        <f t="shared" si="19"/>
        <v>15.077041758003556</v>
      </c>
    </row>
    <row r="111" spans="1:7" s="112" customFormat="1" ht="12.75">
      <c r="A111" s="113" t="s">
        <v>19</v>
      </c>
      <c r="B111" s="15">
        <f>'Исходные данные'!C128</f>
        <v>86380</v>
      </c>
      <c r="C111" s="15">
        <f>'Исходные данные'!D128</f>
        <v>77988</v>
      </c>
      <c r="D111" s="131">
        <f t="shared" si="16"/>
        <v>-8392</v>
      </c>
      <c r="E111" s="132">
        <f t="shared" si="17"/>
        <v>90.28478814540402</v>
      </c>
      <c r="F111" s="133">
        <f t="shared" si="18"/>
        <v>2.6062008753914356</v>
      </c>
      <c r="G111" s="133">
        <f t="shared" si="19"/>
        <v>1.6573567679970418</v>
      </c>
    </row>
    <row r="112" spans="1:7" s="112" customFormat="1" ht="12.75">
      <c r="A112" s="105" t="s">
        <v>113</v>
      </c>
      <c r="B112" s="15">
        <f>'Исходные данные'!C129</f>
        <v>41111</v>
      </c>
      <c r="C112" s="15">
        <f>'Исходные данные'!D129</f>
        <v>39605</v>
      </c>
      <c r="D112" s="131">
        <f>C112-B112</f>
        <v>-1506</v>
      </c>
      <c r="E112" s="132">
        <f t="shared" si="17"/>
        <v>96.33674685607258</v>
      </c>
      <c r="F112" s="133">
        <f>B112/$B$99*100</f>
        <v>1.2403742091713048</v>
      </c>
      <c r="G112" s="133">
        <f>C112/$C$99*100</f>
        <v>0.8416630096492131</v>
      </c>
    </row>
    <row r="113" spans="1:7" s="112" customFormat="1" ht="12.75">
      <c r="A113" s="105" t="s">
        <v>114</v>
      </c>
      <c r="B113" s="15">
        <f>'Исходные данные'!C130</f>
        <v>45269</v>
      </c>
      <c r="C113" s="15">
        <f>'Исходные данные'!D130</f>
        <v>38383</v>
      </c>
      <c r="D113" s="131">
        <f>C113-B113</f>
        <v>-6886</v>
      </c>
      <c r="E113" s="132">
        <f t="shared" si="17"/>
        <v>84.78870750403146</v>
      </c>
      <c r="F113" s="133">
        <f>B113/$B$99*100</f>
        <v>1.3658266662201308</v>
      </c>
      <c r="G113" s="133">
        <f>C113/$C$99*100</f>
        <v>0.8156937583478286</v>
      </c>
    </row>
    <row r="114" spans="1:7" ht="12.75">
      <c r="A114" s="21" t="s">
        <v>21</v>
      </c>
      <c r="B114" s="15">
        <f>'Исходные данные'!C131</f>
        <v>308</v>
      </c>
      <c r="C114" s="15">
        <f>'Исходные данные'!D131</f>
        <v>252</v>
      </c>
      <c r="D114" s="47">
        <f t="shared" si="16"/>
        <v>-56</v>
      </c>
      <c r="E114" s="17">
        <f t="shared" si="17"/>
        <v>81.81818181818183</v>
      </c>
      <c r="F114" s="18">
        <f t="shared" si="18"/>
        <v>0.009292774596209332</v>
      </c>
      <c r="G114" s="18">
        <f t="shared" si="19"/>
        <v>0.005355361152167699</v>
      </c>
    </row>
    <row r="115" spans="1:7" ht="12.75">
      <c r="A115" s="21" t="s">
        <v>22</v>
      </c>
      <c r="B115" s="15">
        <f>'Исходные данные'!C132</f>
        <v>35</v>
      </c>
      <c r="C115" s="15">
        <f>'Исходные данные'!D132</f>
        <v>43</v>
      </c>
      <c r="D115" s="47">
        <f t="shared" si="16"/>
        <v>8</v>
      </c>
      <c r="E115" s="17">
        <f t="shared" si="17"/>
        <v>122.85714285714286</v>
      </c>
      <c r="F115" s="18">
        <f t="shared" si="18"/>
        <v>0.001055997113205606</v>
      </c>
      <c r="G115" s="18">
        <f t="shared" si="19"/>
        <v>0.0009138116251714725</v>
      </c>
    </row>
    <row r="116" spans="1:7" ht="12.75">
      <c r="A116" s="21" t="s">
        <v>37</v>
      </c>
      <c r="B116" s="15">
        <f>'Исходные данные'!C133</f>
        <v>130950</v>
      </c>
      <c r="C116" s="15">
        <f>'Исходные данные'!D133</f>
        <v>188510</v>
      </c>
      <c r="D116" s="47">
        <f t="shared" si="16"/>
        <v>57560</v>
      </c>
      <c r="E116" s="17">
        <f t="shared" si="17"/>
        <v>143.9557082856052</v>
      </c>
      <c r="F116" s="18">
        <f t="shared" si="18"/>
        <v>3.950937770693546</v>
      </c>
      <c r="G116" s="18">
        <f t="shared" si="19"/>
        <v>4.006107661885448</v>
      </c>
    </row>
    <row r="117" spans="1:7" ht="12.75">
      <c r="A117" s="21" t="s">
        <v>40</v>
      </c>
      <c r="B117" s="15">
        <f>'Исходные данные'!C134</f>
        <v>129577</v>
      </c>
      <c r="C117" s="15">
        <f>'Исходные данные'!D134</f>
        <v>183121</v>
      </c>
      <c r="D117" s="47">
        <f t="shared" si="16"/>
        <v>53544</v>
      </c>
      <c r="E117" s="17">
        <f t="shared" si="17"/>
        <v>141.32214822074906</v>
      </c>
      <c r="F117" s="18">
        <f t="shared" si="18"/>
        <v>3.909512512509794</v>
      </c>
      <c r="G117" s="18">
        <f t="shared" si="19"/>
        <v>3.8915836886750053</v>
      </c>
    </row>
    <row r="118" spans="1:7" ht="12.75">
      <c r="A118" s="21" t="s">
        <v>41</v>
      </c>
      <c r="B118" s="15">
        <f>'Исходные данные'!C135</f>
        <v>0</v>
      </c>
      <c r="C118" s="15">
        <f>'Исходные данные'!D135</f>
        <v>0</v>
      </c>
      <c r="D118" s="47">
        <f>C118-B118</f>
        <v>0</v>
      </c>
      <c r="E118" s="17">
        <f t="shared" si="17"/>
      </c>
      <c r="F118" s="18">
        <f>B118/$B$99*100</f>
        <v>0</v>
      </c>
      <c r="G118" s="18">
        <f>C118/$C$99*100</f>
        <v>0</v>
      </c>
    </row>
    <row r="119" spans="1:7" ht="12.75">
      <c r="A119" s="21" t="s">
        <v>198</v>
      </c>
      <c r="B119" s="15">
        <f>'Исходные данные'!C113</f>
        <v>1373</v>
      </c>
      <c r="C119" s="15">
        <f>'Исходные данные'!D113</f>
        <v>5389</v>
      </c>
      <c r="D119" s="47">
        <f>C119-B119</f>
        <v>4016</v>
      </c>
      <c r="E119" s="17">
        <f>IF(B119&lt;&gt;0,IF(AND(B119&gt;0,C119&gt;0),C119/B119*100,IF(AND(B119&lt;0,C119&lt;0),B119/C119*100,"")),"")</f>
        <v>392.4981791697014</v>
      </c>
      <c r="F119" s="18">
        <f>B119/$B$99*100</f>
        <v>0.04142525818375134</v>
      </c>
      <c r="G119" s="18">
        <f>C119/$C$99*100</f>
        <v>0.11452397321044339</v>
      </c>
    </row>
    <row r="120" spans="1:7" ht="12.75">
      <c r="A120" s="21" t="s">
        <v>23</v>
      </c>
      <c r="B120" s="15">
        <f>'Исходные данные'!C137</f>
        <v>1</v>
      </c>
      <c r="C120" s="15">
        <f>'Исходные данные'!D137</f>
        <v>0</v>
      </c>
      <c r="D120" s="47">
        <f>C120-B120</f>
        <v>-1</v>
      </c>
      <c r="E120" s="17">
        <f t="shared" si="17"/>
      </c>
      <c r="F120" s="18">
        <f>B120/$B$99*100</f>
        <v>3.0171346091588744E-05</v>
      </c>
      <c r="G120" s="18">
        <f>C120/$C$99*100</f>
        <v>0</v>
      </c>
    </row>
    <row r="121" spans="1:7" ht="13.5" thickBot="1">
      <c r="A121" s="22" t="s">
        <v>28</v>
      </c>
      <c r="B121" s="23">
        <f>'Исходные данные'!C142</f>
        <v>1797</v>
      </c>
      <c r="C121" s="23">
        <f>'Исходные данные'!D142</f>
        <v>1469</v>
      </c>
      <c r="D121" s="49">
        <f>C121-B121</f>
        <v>-328</v>
      </c>
      <c r="E121" s="24">
        <f t="shared" si="17"/>
        <v>81.74735670562048</v>
      </c>
      <c r="F121" s="25">
        <f>B121/$B$99*100</f>
        <v>0.054217908926584964</v>
      </c>
      <c r="G121" s="25">
        <f>C121/$C$99*100</f>
        <v>0.03121835528783472</v>
      </c>
    </row>
    <row r="122" spans="1:7" ht="12.75">
      <c r="A122" s="26"/>
      <c r="B122" s="27"/>
      <c r="C122" s="51"/>
      <c r="D122" s="28"/>
      <c r="E122" s="29"/>
      <c r="F122" s="30"/>
      <c r="G122" s="30"/>
    </row>
    <row r="123" spans="1:7" ht="29.25" customHeight="1">
      <c r="A123" s="148" t="str">
        <f>"местные бюджеты
(доля в территориальном бюджете:    "&amp;B126&amp;" - "&amp;TEXT(IF(AND(B127&gt;0,B$66&gt;0),B127/B$66*100,IF(AND(B127&lt;0,B$66&lt;0),B$66/B127*100,0)),"0.0")&amp;"%;     "&amp;C126&amp;" - "&amp;TEXT(IF(AND(C127&gt;0,C$66&gt;0),C127/C$66*100,IF(AND(C127&lt;0,C$66&lt;0),C$66/C127*100,0)),"0.0")&amp;"%) "</f>
        <v>местные бюджеты
(доля в территориальном бюджете:    2021г. - 26.8%;     2022г. - 22.4%) </v>
      </c>
      <c r="B123" s="148"/>
      <c r="C123" s="148"/>
      <c r="D123" s="148"/>
      <c r="E123" s="148"/>
      <c r="F123" s="148"/>
      <c r="G123" s="148"/>
    </row>
    <row r="124" spans="2:7" ht="13.5" thickBot="1">
      <c r="B124" s="43"/>
      <c r="E124" s="3"/>
      <c r="F124" s="33"/>
      <c r="G124" s="34" t="s">
        <v>29</v>
      </c>
    </row>
    <row r="125" spans="1:7" ht="26.25" thickBot="1">
      <c r="A125" s="5"/>
      <c r="B125" s="71" t="str">
        <f>$B$5</f>
        <v>январь-февраль</v>
      </c>
      <c r="C125" s="55" t="str">
        <f>$C$5</f>
        <v>январь-февраль</v>
      </c>
      <c r="D125" s="146" t="s">
        <v>1</v>
      </c>
      <c r="E125" s="147"/>
      <c r="F125" s="151" t="s">
        <v>30</v>
      </c>
      <c r="G125" s="152"/>
    </row>
    <row r="126" spans="1:7" ht="13.5" thickBot="1">
      <c r="A126" s="45"/>
      <c r="B126" s="73" t="str">
        <f>$B$6</f>
        <v>2021г.</v>
      </c>
      <c r="C126" s="73" t="str">
        <f>$C$6</f>
        <v>2022г.</v>
      </c>
      <c r="D126" s="46" t="s">
        <v>3</v>
      </c>
      <c r="E126" s="74" t="s">
        <v>4</v>
      </c>
      <c r="F126" s="9" t="str">
        <f>$F$6</f>
        <v>2021г.</v>
      </c>
      <c r="G126" s="9" t="str">
        <f>$G$6</f>
        <v>2022г.</v>
      </c>
    </row>
    <row r="127" spans="1:7" s="2" customFormat="1" ht="12.75">
      <c r="A127" s="36" t="s">
        <v>34</v>
      </c>
      <c r="B127" s="68">
        <f>'Исходные данные'!C144</f>
        <v>1213351</v>
      </c>
      <c r="C127" s="68">
        <f>'Исходные данные'!D144</f>
        <v>1358062</v>
      </c>
      <c r="D127" s="67">
        <f aca="true" t="shared" si="20" ref="D127:D136">C127-B127</f>
        <v>144711</v>
      </c>
      <c r="E127" s="64">
        <f aca="true" t="shared" si="21" ref="E127:E144">IF(B127&lt;&gt;0,IF(AND(B127&gt;0,C127&gt;0),C127/B127*100,IF(AND(B127&lt;0,C127&lt;0),B127/C127*100,"")),"")</f>
        <v>111.92655711331676</v>
      </c>
      <c r="F127" s="66">
        <v>100</v>
      </c>
      <c r="G127" s="66">
        <v>100</v>
      </c>
    </row>
    <row r="128" spans="1:7" ht="12.75">
      <c r="A128" s="19" t="s">
        <v>9</v>
      </c>
      <c r="B128" s="52">
        <f>'Исходные данные'!C145</f>
        <v>890531</v>
      </c>
      <c r="C128" s="52">
        <f>'Исходные данные'!D145</f>
        <v>1100827</v>
      </c>
      <c r="D128" s="47">
        <f t="shared" si="20"/>
        <v>210296</v>
      </c>
      <c r="E128" s="17">
        <f t="shared" si="21"/>
        <v>123.61467484006734</v>
      </c>
      <c r="F128" s="18">
        <f aca="true" t="shared" si="22" ref="F128:F137">B128/$B$127*100</f>
        <v>73.39434343401044</v>
      </c>
      <c r="G128" s="18">
        <f aca="true" t="shared" si="23" ref="G128:G143">C128/$C$127*100</f>
        <v>81.0586703699831</v>
      </c>
    </row>
    <row r="129" spans="1:7" ht="12.75">
      <c r="A129" s="19" t="s">
        <v>12</v>
      </c>
      <c r="B129" s="52">
        <f>'Исходные данные'!C146</f>
        <v>4407</v>
      </c>
      <c r="C129" s="52">
        <f>'Исходные данные'!D146</f>
        <v>4810</v>
      </c>
      <c r="D129" s="47">
        <f t="shared" si="20"/>
        <v>403</v>
      </c>
      <c r="E129" s="17">
        <f t="shared" si="21"/>
        <v>109.14454277286137</v>
      </c>
      <c r="F129" s="18">
        <f t="shared" si="22"/>
        <v>0.3632089972316337</v>
      </c>
      <c r="G129" s="18">
        <f t="shared" si="23"/>
        <v>0.35418117876797967</v>
      </c>
    </row>
    <row r="130" spans="1:7" ht="12.75">
      <c r="A130" s="10" t="s">
        <v>15</v>
      </c>
      <c r="B130" s="52">
        <f>'Исходные данные'!C147</f>
        <v>87026</v>
      </c>
      <c r="C130" s="52">
        <f>'Исходные данные'!D147</f>
        <v>86245</v>
      </c>
      <c r="D130" s="47">
        <f t="shared" si="20"/>
        <v>-781</v>
      </c>
      <c r="E130" s="17">
        <f t="shared" si="21"/>
        <v>99.10256704892791</v>
      </c>
      <c r="F130" s="18">
        <f t="shared" si="22"/>
        <v>7.17236809464038</v>
      </c>
      <c r="G130" s="18">
        <f t="shared" si="23"/>
        <v>6.350593713689066</v>
      </c>
    </row>
    <row r="131" spans="1:7" ht="12.75">
      <c r="A131" s="10" t="s">
        <v>142</v>
      </c>
      <c r="B131" s="52">
        <f>'Исходные данные'!C148</f>
        <v>87026</v>
      </c>
      <c r="C131" s="52">
        <f>'Исходные данные'!D148</f>
        <v>86245</v>
      </c>
      <c r="D131" s="47">
        <f>C131-B131</f>
        <v>-781</v>
      </c>
      <c r="E131" s="17">
        <f t="shared" si="21"/>
        <v>99.10256704892791</v>
      </c>
      <c r="F131" s="18">
        <f t="shared" si="22"/>
        <v>7.17236809464038</v>
      </c>
      <c r="G131" s="18">
        <f>C131/$C$127*100</f>
        <v>6.350593713689066</v>
      </c>
    </row>
    <row r="132" spans="1:7" ht="25.5">
      <c r="A132" s="10" t="s">
        <v>143</v>
      </c>
      <c r="B132" s="52">
        <f>'Исходные данные'!C149</f>
        <v>11963</v>
      </c>
      <c r="C132" s="52">
        <f>'Исходные данные'!D149</f>
        <v>16708</v>
      </c>
      <c r="D132" s="47">
        <f>C132-B132</f>
        <v>4745</v>
      </c>
      <c r="E132" s="17">
        <f t="shared" si="21"/>
        <v>139.6639638886567</v>
      </c>
      <c r="F132" s="18">
        <f>B132/$B$127*100</f>
        <v>0.985947182637176</v>
      </c>
      <c r="G132" s="18">
        <f>C132/$C$127*100</f>
        <v>1.230282564419003</v>
      </c>
    </row>
    <row r="133" spans="1:7" ht="12.75">
      <c r="A133" s="10" t="s">
        <v>144</v>
      </c>
      <c r="B133" s="52">
        <f>'Исходные данные'!C150</f>
        <v>56283</v>
      </c>
      <c r="C133" s="52">
        <f>'Исходные данные'!D150</f>
        <v>46747</v>
      </c>
      <c r="D133" s="47">
        <f>C133-B133</f>
        <v>-9536</v>
      </c>
      <c r="E133" s="17">
        <f t="shared" si="21"/>
        <v>83.05705097453938</v>
      </c>
      <c r="F133" s="18">
        <f>B133/$B$127*100</f>
        <v>4.63864125055322</v>
      </c>
      <c r="G133" s="18">
        <f>C133/$C$127*100</f>
        <v>3.4421845247124208</v>
      </c>
    </row>
    <row r="134" spans="1:7" ht="12.75">
      <c r="A134" s="10" t="s">
        <v>145</v>
      </c>
      <c r="B134" s="52">
        <f>'Исходные данные'!C151</f>
        <v>18780</v>
      </c>
      <c r="C134" s="52">
        <f>'Исходные данные'!D151</f>
        <v>22790</v>
      </c>
      <c r="D134" s="47">
        <f>C134-B134</f>
        <v>4010</v>
      </c>
      <c r="E134" s="17">
        <f t="shared" si="21"/>
        <v>121.35250266240682</v>
      </c>
      <c r="F134" s="18">
        <f>B134/$B$127*100</f>
        <v>1.5477796614499844</v>
      </c>
      <c r="G134" s="18">
        <f>C134/$C$127*100</f>
        <v>1.6781266245576416</v>
      </c>
    </row>
    <row r="135" spans="1:7" ht="12.75">
      <c r="A135" s="10" t="s">
        <v>35</v>
      </c>
      <c r="B135" s="52">
        <f>'Исходные данные'!C152</f>
        <v>15889</v>
      </c>
      <c r="C135" s="52">
        <f>'Исходные данные'!D152</f>
        <v>17886</v>
      </c>
      <c r="D135" s="47">
        <f t="shared" si="20"/>
        <v>1997</v>
      </c>
      <c r="E135" s="17">
        <f t="shared" si="21"/>
        <v>112.56844357731764</v>
      </c>
      <c r="F135" s="18">
        <f t="shared" si="22"/>
        <v>1.3095138999349734</v>
      </c>
      <c r="G135" s="18">
        <f t="shared" si="23"/>
        <v>1.317023817763843</v>
      </c>
    </row>
    <row r="136" spans="1:7" s="139" customFormat="1" ht="12.75">
      <c r="A136" s="134" t="s">
        <v>20</v>
      </c>
      <c r="B136" s="135">
        <f>'Исходные данные'!C153</f>
        <v>60074</v>
      </c>
      <c r="C136" s="135">
        <f>'Исходные данные'!D153</f>
        <v>53594</v>
      </c>
      <c r="D136" s="136">
        <f t="shared" si="20"/>
        <v>-6480</v>
      </c>
      <c r="E136" s="137">
        <f t="shared" si="21"/>
        <v>89.21330359223624</v>
      </c>
      <c r="F136" s="138">
        <f t="shared" si="22"/>
        <v>4.951081756227175</v>
      </c>
      <c r="G136" s="138">
        <f t="shared" si="23"/>
        <v>3.9463588554867153</v>
      </c>
    </row>
    <row r="137" spans="1:7" s="139" customFormat="1" ht="12.75">
      <c r="A137" s="134" t="s">
        <v>113</v>
      </c>
      <c r="B137" s="135">
        <f>'Исходные данные'!C154</f>
        <v>50484</v>
      </c>
      <c r="C137" s="135">
        <f>'Исходные данные'!D154</f>
        <v>44702</v>
      </c>
      <c r="D137" s="136">
        <f aca="true" t="shared" si="24" ref="D137:D144">C137-B137</f>
        <v>-5782</v>
      </c>
      <c r="E137" s="137">
        <f t="shared" si="21"/>
        <v>88.54686633388796</v>
      </c>
      <c r="F137" s="138">
        <f t="shared" si="22"/>
        <v>4.1607086490224185</v>
      </c>
      <c r="G137" s="138">
        <f t="shared" si="23"/>
        <v>3.2916022979805044</v>
      </c>
    </row>
    <row r="138" spans="1:7" s="139" customFormat="1" ht="12.75">
      <c r="A138" s="134" t="s">
        <v>168</v>
      </c>
      <c r="B138" s="135">
        <f>'Исходные данные'!C155</f>
        <v>9590</v>
      </c>
      <c r="C138" s="135">
        <f>'Исходные данные'!D155</f>
        <v>8892</v>
      </c>
      <c r="D138" s="136">
        <f t="shared" si="24"/>
        <v>-698</v>
      </c>
      <c r="E138" s="137">
        <f t="shared" si="21"/>
        <v>92.72158498435871</v>
      </c>
      <c r="F138" s="138">
        <f aca="true" t="shared" si="25" ref="F138:F144">B138/$B$127*100</f>
        <v>0.7903731072047577</v>
      </c>
      <c r="G138" s="138">
        <f t="shared" si="23"/>
        <v>0.6547565575062111</v>
      </c>
    </row>
    <row r="139" spans="1:7" s="139" customFormat="1" ht="12.75">
      <c r="A139" s="134" t="s">
        <v>22</v>
      </c>
      <c r="B139" s="135">
        <f>'Исходные данные'!C156</f>
        <v>20380</v>
      </c>
      <c r="C139" s="135">
        <f>'Исходные данные'!D156</f>
        <v>25014</v>
      </c>
      <c r="D139" s="136">
        <f t="shared" si="24"/>
        <v>4634</v>
      </c>
      <c r="E139" s="137">
        <f t="shared" si="21"/>
        <v>122.73797841020608</v>
      </c>
      <c r="F139" s="138">
        <f t="shared" si="25"/>
        <v>1.6796458732881085</v>
      </c>
      <c r="G139" s="138">
        <f t="shared" si="23"/>
        <v>1.8418893982748947</v>
      </c>
    </row>
    <row r="140" spans="1:7" ht="12.75">
      <c r="A140" s="21" t="s">
        <v>37</v>
      </c>
      <c r="B140" s="52">
        <f>'Исходные данные'!C157</f>
        <v>134984</v>
      </c>
      <c r="C140" s="52">
        <f>'Исходные данные'!D157</f>
        <v>69667</v>
      </c>
      <c r="D140" s="48">
        <f t="shared" si="24"/>
        <v>-65317</v>
      </c>
      <c r="E140" s="17">
        <f t="shared" si="21"/>
        <v>51.611302080246546</v>
      </c>
      <c r="F140" s="18">
        <f t="shared" si="25"/>
        <v>11.12489296172336</v>
      </c>
      <c r="G140" s="18">
        <f t="shared" si="23"/>
        <v>5.1298836135610895</v>
      </c>
    </row>
    <row r="141" spans="1:7" ht="12.75">
      <c r="A141" s="21" t="s">
        <v>40</v>
      </c>
      <c r="B141" s="52">
        <f>'Исходные данные'!C158</f>
        <v>32331</v>
      </c>
      <c r="C141" s="52">
        <f>'Исходные данные'!D158</f>
        <v>45779</v>
      </c>
      <c r="D141" s="48"/>
      <c r="E141" s="17"/>
      <c r="F141" s="18"/>
      <c r="G141" s="18"/>
    </row>
    <row r="142" spans="1:7" ht="12.75">
      <c r="A142" s="21" t="s">
        <v>43</v>
      </c>
      <c r="B142" s="52">
        <f>'Исходные данные'!C159</f>
        <v>86545</v>
      </c>
      <c r="C142" s="52">
        <f>'Исходные данные'!D159</f>
        <v>-80</v>
      </c>
      <c r="D142" s="48">
        <f t="shared" si="24"/>
        <v>-86625</v>
      </c>
      <c r="E142" s="17">
        <f t="shared" si="21"/>
      </c>
      <c r="F142" s="18">
        <f t="shared" si="25"/>
        <v>7.132725814706545</v>
      </c>
      <c r="G142" s="18">
        <f>C142/$C$127*100</f>
        <v>-0.005890747256016294</v>
      </c>
    </row>
    <row r="143" spans="1:7" ht="12.75">
      <c r="A143" s="21" t="s">
        <v>41</v>
      </c>
      <c r="B143" s="52">
        <f>'Исходные данные'!C160</f>
        <v>1359</v>
      </c>
      <c r="C143" s="52">
        <f>'Исходные данные'!D160</f>
        <v>977</v>
      </c>
      <c r="D143" s="48">
        <f t="shared" si="24"/>
        <v>-382</v>
      </c>
      <c r="E143" s="17">
        <f t="shared" si="21"/>
        <v>71.89109639440765</v>
      </c>
      <c r="F143" s="18">
        <f t="shared" si="25"/>
        <v>0.11200386368000685</v>
      </c>
      <c r="G143" s="18">
        <f t="shared" si="23"/>
        <v>0.071940750864099</v>
      </c>
    </row>
    <row r="144" spans="1:7" ht="25.5">
      <c r="A144" s="21" t="s">
        <v>140</v>
      </c>
      <c r="B144" s="52">
        <f>'Исходные данные'!C161</f>
        <v>14749</v>
      </c>
      <c r="C144" s="52">
        <f>'Исходные данные'!D161</f>
        <v>22991</v>
      </c>
      <c r="D144" s="47">
        <f t="shared" si="24"/>
        <v>8242</v>
      </c>
      <c r="E144" s="17">
        <f t="shared" si="21"/>
        <v>155.88175469523358</v>
      </c>
      <c r="F144" s="18">
        <f t="shared" si="25"/>
        <v>1.21555922400031</v>
      </c>
      <c r="G144" s="18">
        <f>C144/$C$127*100</f>
        <v>1.6929271270383826</v>
      </c>
    </row>
    <row r="145" spans="1:7" ht="12.75">
      <c r="A145" s="21" t="s">
        <v>23</v>
      </c>
      <c r="B145" s="52">
        <f>'Исходные данные'!C162</f>
        <v>2</v>
      </c>
      <c r="C145" s="52">
        <f>'Исходные данные'!D162</f>
        <v>0</v>
      </c>
      <c r="D145" s="47">
        <f>C145-B145</f>
        <v>-2</v>
      </c>
      <c r="E145" s="17">
        <f>IF(B145&lt;&gt;0,IF(AND(B145&gt;0,C145&gt;0),C145/B145*100,IF(AND(B145&lt;0,C145&lt;0),B145/C145*100,"")),"")</f>
      </c>
      <c r="F145" s="18">
        <f>B145/$B$127*100</f>
        <v>0.00016483276479765542</v>
      </c>
      <c r="G145" s="18">
        <f>C145/$C$127*100</f>
        <v>0</v>
      </c>
    </row>
    <row r="146" spans="1:7" ht="13.5" thickBot="1">
      <c r="A146" s="22" t="s">
        <v>28</v>
      </c>
      <c r="B146" s="23">
        <f>'Исходные данные'!C170</f>
        <v>58</v>
      </c>
      <c r="C146" s="23">
        <f>'Исходные данные'!D170</f>
        <v>19</v>
      </c>
      <c r="D146" s="124">
        <f>C146-B146</f>
        <v>-39</v>
      </c>
      <c r="E146" s="125">
        <f>IF(B146&lt;&gt;0,IF(AND(B146&gt;0,C146&gt;0),C146/B146*100,IF(AND(B146&lt;0,C146&lt;0),B146/C146*100,"")),"")</f>
        <v>32.758620689655174</v>
      </c>
      <c r="F146" s="99">
        <f>B146/$B$127*100</f>
        <v>0.0047801501791320065</v>
      </c>
      <c r="G146" s="99">
        <f>C146/$C$127*100</f>
        <v>0.0013990524733038696</v>
      </c>
    </row>
    <row r="147" spans="1:7" ht="12.75">
      <c r="A147" s="26"/>
      <c r="B147" s="27"/>
      <c r="C147" s="27"/>
      <c r="D147" s="28"/>
      <c r="E147" s="29"/>
      <c r="F147" s="30"/>
      <c r="G147" s="30"/>
    </row>
    <row r="148" spans="1:7" ht="27.75" customHeight="1">
      <c r="A148" s="148" t="str">
        <f>"Внебюджетные фонды
(доля в общей сумме поступлений:    "&amp;B151&amp;" - "&amp;TEXT(IF(AND(B152&gt;0,B$7&gt;0),B152/B$7*100,IF(AND(B152&lt;0,B$7&lt;0),B$7/B152*100,0)),"0.0")&amp;"%;     "&amp;C151&amp;" - "&amp;TEXT(IF(AND(C152&gt;0,C$7&gt;0),C152/C$7*100,IF(AND(C152&lt;0,C$7&lt;0),C$7/C152*100,0)),"0.0")&amp;"%) "</f>
        <v>Внебюджетные фонды
(доля в общей сумме поступлений:    2021г. - 65.0%;     2022г. - 60.0%) </v>
      </c>
      <c r="B148" s="148"/>
      <c r="C148" s="148"/>
      <c r="D148" s="148"/>
      <c r="E148" s="148"/>
      <c r="F148" s="148"/>
      <c r="G148" s="148"/>
    </row>
    <row r="149" spans="1:7" ht="13.5" thickBot="1">
      <c r="A149" s="35"/>
      <c r="B149" s="39"/>
      <c r="C149" s="40"/>
      <c r="D149" s="41"/>
      <c r="E149" s="53"/>
      <c r="F149" s="42"/>
      <c r="G149" s="42"/>
    </row>
    <row r="150" spans="1:7" ht="26.25" thickBot="1">
      <c r="A150" s="54"/>
      <c r="B150" s="71" t="str">
        <f>$B$5</f>
        <v>январь-февраль</v>
      </c>
      <c r="C150" s="55" t="str">
        <f>$C$5</f>
        <v>январь-февраль</v>
      </c>
      <c r="D150" s="146" t="s">
        <v>1</v>
      </c>
      <c r="E150" s="147"/>
      <c r="F150" s="151" t="s">
        <v>30</v>
      </c>
      <c r="G150" s="152"/>
    </row>
    <row r="151" spans="1:7" ht="13.5" thickBot="1">
      <c r="A151" s="56"/>
      <c r="B151" s="73" t="str">
        <f>$B$6</f>
        <v>2021г.</v>
      </c>
      <c r="C151" s="73" t="str">
        <f>$C$6</f>
        <v>2022г.</v>
      </c>
      <c r="D151" s="57" t="s">
        <v>3</v>
      </c>
      <c r="E151" s="56" t="s">
        <v>4</v>
      </c>
      <c r="F151" s="8" t="str">
        <f>F126</f>
        <v>2021г.</v>
      </c>
      <c r="G151" s="8" t="str">
        <f>G126</f>
        <v>2022г.</v>
      </c>
    </row>
    <row r="152" spans="1:7" s="2" customFormat="1" ht="12.75">
      <c r="A152" s="69" t="s">
        <v>159</v>
      </c>
      <c r="B152" s="70">
        <f>'Исходные данные'!C172</f>
        <v>6066715</v>
      </c>
      <c r="C152" s="70">
        <f>'Исходные данные'!D172</f>
        <v>7348443</v>
      </c>
      <c r="D152" s="67">
        <f>C152-B152</f>
        <v>1281728</v>
      </c>
      <c r="E152" s="77">
        <f>IF(B152&lt;&gt;0,IF(AND(B152&gt;0,C152&gt;0),C152/B152*100,IF(AND(B152&lt;0,C152&lt;0),B152/C152*100,"")),"")</f>
        <v>121.1272162941559</v>
      </c>
      <c r="F152" s="66">
        <v>100</v>
      </c>
      <c r="G152" s="66">
        <v>100</v>
      </c>
    </row>
    <row r="153" spans="1:7" s="2" customFormat="1" ht="12.75">
      <c r="A153" s="130" t="s">
        <v>24</v>
      </c>
      <c r="B153" s="126">
        <f>'Исходные данные'!C173</f>
        <v>0</v>
      </c>
      <c r="C153" s="126">
        <f>'Исходные данные'!D173</f>
        <v>0</v>
      </c>
      <c r="D153" s="127"/>
      <c r="E153" s="128"/>
      <c r="F153" s="129"/>
      <c r="G153" s="129"/>
    </row>
    <row r="154" spans="1:7" s="2" customFormat="1" ht="25.5">
      <c r="A154" s="130" t="s">
        <v>185</v>
      </c>
      <c r="B154" s="140">
        <f>'Исходные данные'!C174</f>
        <v>6065873</v>
      </c>
      <c r="C154" s="140">
        <f>'Исходные данные'!D174</f>
        <v>7345268</v>
      </c>
      <c r="D154" s="59">
        <f>C154-B154</f>
        <v>1279395</v>
      </c>
      <c r="E154" s="98">
        <f>IF(B154&lt;&gt;0,IF(AND(B154&gt;0,C154&gt;0),C154/B154*100,IF(AND(B154&lt;0,C154&lt;0),B154/C154*100,"")),"")</f>
        <v>121.09168787411144</v>
      </c>
      <c r="F154" s="18">
        <f>B154/B$152*100</f>
        <v>99.98612098969542</v>
      </c>
      <c r="G154" s="58">
        <f>C154/C$152*100</f>
        <v>99.95679356837904</v>
      </c>
    </row>
    <row r="155" spans="1:7" s="2" customFormat="1" ht="12.75">
      <c r="A155" s="130" t="s">
        <v>174</v>
      </c>
      <c r="B155" s="140">
        <f>'Исходные данные'!C175</f>
        <v>0</v>
      </c>
      <c r="C155" s="140">
        <f>'Исходные данные'!D175</f>
        <v>0</v>
      </c>
      <c r="D155" s="127"/>
      <c r="E155" s="128"/>
      <c r="F155" s="129"/>
      <c r="G155" s="129"/>
    </row>
    <row r="156" spans="1:7" s="2" customFormat="1" ht="12.75">
      <c r="A156" s="130" t="s">
        <v>186</v>
      </c>
      <c r="B156" s="140">
        <f>'Исходные данные'!C176</f>
        <v>4509564</v>
      </c>
      <c r="C156" s="140">
        <f>'Исходные данные'!D176</f>
        <v>5448647</v>
      </c>
      <c r="D156" s="59">
        <f>C156-B156</f>
        <v>939083</v>
      </c>
      <c r="E156" s="98">
        <f>IF(B156&lt;&gt;0,IF(AND(B156&gt;0,C156&gt;0),C156/B156*100,IF(AND(B156&lt;0,C156&lt;0),B156/C156*100,"")),"")</f>
        <v>120.82425263284877</v>
      </c>
      <c r="F156" s="18">
        <f aca="true" t="shared" si="26" ref="F156:G159">B156/B$152*100</f>
        <v>74.33288031496453</v>
      </c>
      <c r="G156" s="58">
        <f t="shared" si="26"/>
        <v>74.14695875030942</v>
      </c>
    </row>
    <row r="157" spans="1:7" s="2" customFormat="1" ht="25.5">
      <c r="A157" s="130" t="s">
        <v>187</v>
      </c>
      <c r="B157" s="140">
        <f>'Исходные данные'!C177</f>
        <v>463504</v>
      </c>
      <c r="C157" s="140">
        <f>'Исходные данные'!D177</f>
        <v>565204</v>
      </c>
      <c r="D157" s="59">
        <f>C157-B157</f>
        <v>101700</v>
      </c>
      <c r="E157" s="98">
        <f>IF(B157&lt;&gt;0,IF(AND(B157&gt;0,C157&gt;0),C157/B157*100,IF(AND(B157&lt;0,C157&lt;0),B157/C157*100,"")),"")</f>
        <v>121.94155821740482</v>
      </c>
      <c r="F157" s="18">
        <f t="shared" si="26"/>
        <v>7.640114955128105</v>
      </c>
      <c r="G157" s="58">
        <f t="shared" si="26"/>
        <v>7.691479678076023</v>
      </c>
    </row>
    <row r="158" spans="1:7" s="2" customFormat="1" ht="25.5">
      <c r="A158" s="130" t="s">
        <v>188</v>
      </c>
      <c r="B158" s="140">
        <f>'Исходные данные'!C178</f>
        <v>1092819</v>
      </c>
      <c r="C158" s="140">
        <f>'Исходные данные'!D178</f>
        <v>1331417</v>
      </c>
      <c r="D158" s="59">
        <f>C158-B158</f>
        <v>238598</v>
      </c>
      <c r="E158" s="98">
        <f>IF(B158&lt;&gt;0,IF(AND(B158&gt;0,C158&gt;0),C158/B158*100,IF(AND(B158&lt;0,C158&lt;0),B158/C158*100,"")),"")</f>
        <v>121.83325875556703</v>
      </c>
      <c r="F158" s="18">
        <f t="shared" si="26"/>
        <v>18.013356486995022</v>
      </c>
      <c r="G158" s="58">
        <f t="shared" si="26"/>
        <v>18.118355139993604</v>
      </c>
    </row>
    <row r="159" spans="1:7" s="2" customFormat="1" ht="25.5">
      <c r="A159" s="130" t="s">
        <v>178</v>
      </c>
      <c r="B159" s="140">
        <f>'Исходные данные'!C179</f>
        <v>7</v>
      </c>
      <c r="C159" s="140">
        <f>'Исходные данные'!D179</f>
        <v>9</v>
      </c>
      <c r="D159" s="59">
        <f>C159-B159</f>
        <v>2</v>
      </c>
      <c r="E159" s="98">
        <f>IF(B159&lt;&gt;0,IF(AND(B159&gt;0,C159&gt;0),C159/B159*100,IF(AND(B159&lt;0,C159&lt;0),B159/C159*100,"")),"")</f>
        <v>128.57142857142858</v>
      </c>
      <c r="F159" s="18">
        <f t="shared" si="26"/>
        <v>0.00011538369611890455</v>
      </c>
      <c r="G159" s="58">
        <f t="shared" si="26"/>
        <v>0.00012247492427987808</v>
      </c>
    </row>
    <row r="160" spans="1:7" s="2" customFormat="1" ht="12.75">
      <c r="A160" s="130" t="s">
        <v>174</v>
      </c>
      <c r="B160" s="140">
        <f>'Исходные данные'!C180</f>
        <v>0</v>
      </c>
      <c r="C160" s="140">
        <f>'Исходные данные'!D180</f>
        <v>0</v>
      </c>
      <c r="D160" s="127"/>
      <c r="E160" s="128"/>
      <c r="F160" s="129"/>
      <c r="G160" s="129"/>
    </row>
    <row r="161" spans="1:7" ht="12.75">
      <c r="A161" s="38" t="s">
        <v>182</v>
      </c>
      <c r="B161" s="140">
        <f>'Исходные данные'!C181</f>
        <v>2</v>
      </c>
      <c r="C161" s="140">
        <f>'Исходные данные'!D181</f>
        <v>0</v>
      </c>
      <c r="D161" s="59">
        <f aca="true" t="shared" si="27" ref="D161:D167">C161-B161</f>
        <v>-2</v>
      </c>
      <c r="E161" s="98">
        <f aca="true" t="shared" si="28" ref="E161:E167">IF(B161&lt;&gt;0,IF(AND(B161&gt;0,C161&gt;0),C161/B161*100,IF(AND(B161&lt;0,C161&lt;0),B161/C161*100,"")),"")</f>
      </c>
      <c r="F161" s="18">
        <f aca="true" t="shared" si="29" ref="F161:G163">B161/B$152*100</f>
        <v>3.2966770319687014E-05</v>
      </c>
      <c r="G161" s="58">
        <f t="shared" si="29"/>
        <v>0</v>
      </c>
    </row>
    <row r="162" spans="1:7" ht="12.75">
      <c r="A162" s="38" t="s">
        <v>183</v>
      </c>
      <c r="B162" s="140">
        <f>'Исходные данные'!C182</f>
        <v>4</v>
      </c>
      <c r="C162" s="140">
        <f>'Исходные данные'!D182</f>
        <v>0</v>
      </c>
      <c r="D162" s="47">
        <f t="shared" si="27"/>
        <v>-4</v>
      </c>
      <c r="E162" s="79">
        <f t="shared" si="28"/>
      </c>
      <c r="F162" s="18">
        <f t="shared" si="29"/>
        <v>6.593354063937403E-05</v>
      </c>
      <c r="G162" s="58">
        <f t="shared" si="29"/>
        <v>0</v>
      </c>
    </row>
    <row r="163" spans="1:7" ht="12.75">
      <c r="A163" s="38" t="s">
        <v>184</v>
      </c>
      <c r="B163" s="144">
        <f>'Исходные данные'!C183</f>
        <v>1</v>
      </c>
      <c r="C163" s="144">
        <f>'Исходные данные'!D183</f>
        <v>9</v>
      </c>
      <c r="D163" s="47">
        <f t="shared" si="27"/>
        <v>8</v>
      </c>
      <c r="E163" s="79">
        <f t="shared" si="28"/>
        <v>900</v>
      </c>
      <c r="F163" s="18">
        <f t="shared" si="29"/>
        <v>1.6483385159843507E-05</v>
      </c>
      <c r="G163" s="58">
        <f t="shared" si="29"/>
        <v>0.00012247492427987808</v>
      </c>
    </row>
    <row r="164" spans="1:7" ht="12.75">
      <c r="A164" s="38" t="s">
        <v>194</v>
      </c>
      <c r="B164" s="144">
        <f>'Исходные данные'!C184</f>
        <v>835</v>
      </c>
      <c r="C164" s="144">
        <f>'Исходные данные'!D184</f>
        <v>3166</v>
      </c>
      <c r="D164" s="47">
        <f t="shared" si="27"/>
        <v>2331</v>
      </c>
      <c r="E164" s="79">
        <f t="shared" si="28"/>
        <v>379.16167664670655</v>
      </c>
      <c r="F164" s="18">
        <f aca="true" t="shared" si="30" ref="F164:G167">B164/B$152*100</f>
        <v>0.013763626608469326</v>
      </c>
      <c r="G164" s="58">
        <f t="shared" si="30"/>
        <v>0.043083956696677105</v>
      </c>
    </row>
    <row r="165" spans="1:7" ht="12.75">
      <c r="A165" s="38" t="s">
        <v>199</v>
      </c>
      <c r="B165" s="144">
        <f>'Исходные данные'!C185</f>
        <v>0</v>
      </c>
      <c r="C165" s="144">
        <f>'Исходные данные'!D185</f>
        <v>1</v>
      </c>
      <c r="D165" s="47">
        <f t="shared" si="27"/>
        <v>1</v>
      </c>
      <c r="E165" s="79">
        <f t="shared" si="28"/>
      </c>
      <c r="F165" s="18">
        <f t="shared" si="30"/>
        <v>0</v>
      </c>
      <c r="G165" s="58">
        <f t="shared" si="30"/>
        <v>1.360832491998645E-05</v>
      </c>
    </row>
    <row r="166" spans="1:7" ht="12.75">
      <c r="A166" s="38" t="s">
        <v>200</v>
      </c>
      <c r="B166" s="144">
        <f>'Исходные данные'!C186</f>
        <v>821</v>
      </c>
      <c r="C166" s="144">
        <f>'Исходные данные'!D186</f>
        <v>3165</v>
      </c>
      <c r="D166" s="47">
        <f t="shared" si="27"/>
        <v>2344</v>
      </c>
      <c r="E166" s="79">
        <f t="shared" si="28"/>
        <v>385.50548112058465</v>
      </c>
      <c r="F166" s="18">
        <f t="shared" si="30"/>
        <v>0.013532859216231518</v>
      </c>
      <c r="G166" s="58">
        <f t="shared" si="30"/>
        <v>0.04307034837175712</v>
      </c>
    </row>
    <row r="167" spans="1:7" ht="13.5" thickBot="1">
      <c r="A167" s="60" t="s">
        <v>201</v>
      </c>
      <c r="B167" s="145">
        <f>'Исходные данные'!C187</f>
        <v>14</v>
      </c>
      <c r="C167" s="145">
        <f>'Исходные данные'!D187</f>
        <v>0</v>
      </c>
      <c r="D167" s="47">
        <f t="shared" si="27"/>
        <v>-14</v>
      </c>
      <c r="E167" s="79">
        <f t="shared" si="28"/>
      </c>
      <c r="F167" s="18">
        <f t="shared" si="30"/>
        <v>0.0002307673922378091</v>
      </c>
      <c r="G167" s="58">
        <f t="shared" si="30"/>
        <v>0</v>
      </c>
    </row>
    <row r="168" spans="2:5" ht="12.75">
      <c r="B168" s="43"/>
      <c r="C168" s="43"/>
      <c r="D168" s="28"/>
      <c r="E168" s="29"/>
    </row>
    <row r="171" ht="12.75">
      <c r="B171" s="44"/>
    </row>
    <row r="172" ht="12.75">
      <c r="B172" s="44"/>
    </row>
    <row r="173" ht="12.75">
      <c r="B173" s="44"/>
    </row>
    <row r="174" ht="12.75">
      <c r="B174" s="44"/>
    </row>
    <row r="175" ht="12.75">
      <c r="B175" s="44"/>
    </row>
  </sheetData>
  <sheetProtection/>
  <mergeCells count="19">
    <mergeCell ref="A95:G95"/>
    <mergeCell ref="D150:E150"/>
    <mergeCell ref="F150:G150"/>
    <mergeCell ref="D97:E97"/>
    <mergeCell ref="F97:G97"/>
    <mergeCell ref="F125:G125"/>
    <mergeCell ref="A123:G123"/>
    <mergeCell ref="A148:G148"/>
    <mergeCell ref="D125:E125"/>
    <mergeCell ref="D5:E5"/>
    <mergeCell ref="A39:G39"/>
    <mergeCell ref="A62:G62"/>
    <mergeCell ref="A1:G1"/>
    <mergeCell ref="A4:F4"/>
    <mergeCell ref="D64:E64"/>
    <mergeCell ref="F64:G64"/>
    <mergeCell ref="D41:E41"/>
    <mergeCell ref="F41:G41"/>
    <mergeCell ref="F5:G5"/>
  </mergeCells>
  <printOptions horizontalCentered="1"/>
  <pageMargins left="0.03937007874015748" right="0.03937007874015748" top="0.15748031496062992" bottom="0.15748031496062992" header="0.11811023622047245" footer="0.11811023622047245"/>
  <pageSetup fitToHeight="2" horizontalDpi="300" verticalDpi="300" orientation="portrait" paperSize="9" scale="59" r:id="rId1"/>
  <rowBreaks count="1" manualBreakCount="1">
    <brk id="93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94"/>
  <sheetViews>
    <sheetView zoomScalePageLayoutView="0" workbookViewId="0" topLeftCell="A1">
      <selection activeCell="D11" sqref="D11"/>
    </sheetView>
  </sheetViews>
  <sheetFormatPr defaultColWidth="9.33203125" defaultRowHeight="12.75"/>
  <cols>
    <col min="1" max="1" width="61.16015625" style="0" customWidth="1"/>
    <col min="2" max="246" width="12.16015625" style="0" customWidth="1"/>
  </cols>
  <sheetData>
    <row r="1" ht="12.75">
      <c r="A1" s="92" t="s">
        <v>0</v>
      </c>
    </row>
    <row r="2" ht="12.75">
      <c r="A2" s="92" t="s">
        <v>216</v>
      </c>
    </row>
    <row r="3" ht="12.75">
      <c r="A3" s="92"/>
    </row>
    <row r="4" ht="12.75">
      <c r="A4" s="92" t="s">
        <v>214</v>
      </c>
    </row>
    <row r="5" ht="12.75">
      <c r="A5" s="92" t="s">
        <v>215</v>
      </c>
    </row>
    <row r="6" ht="12.75">
      <c r="A6" s="92" t="s">
        <v>170</v>
      </c>
    </row>
    <row r="7" spans="1:4" s="75" customFormat="1" ht="63.75">
      <c r="A7" s="100" t="s">
        <v>46</v>
      </c>
      <c r="B7" s="100" t="s">
        <v>46</v>
      </c>
      <c r="C7" s="100" t="s">
        <v>47</v>
      </c>
      <c r="D7" s="100" t="s">
        <v>48</v>
      </c>
    </row>
    <row r="8" spans="1:4" ht="12.75">
      <c r="A8" s="101" t="s">
        <v>49</v>
      </c>
      <c r="B8" s="102" t="s">
        <v>50</v>
      </c>
      <c r="C8" s="102" t="s">
        <v>51</v>
      </c>
      <c r="D8" s="102" t="s">
        <v>52</v>
      </c>
    </row>
    <row r="9" spans="1:4" ht="12.75">
      <c r="A9" s="101" t="s">
        <v>57</v>
      </c>
      <c r="B9" s="102"/>
      <c r="C9" s="103">
        <v>0</v>
      </c>
      <c r="D9" s="103">
        <v>0</v>
      </c>
    </row>
    <row r="10" spans="1:4" ht="38.25">
      <c r="A10" s="101" t="s">
        <v>5</v>
      </c>
      <c r="B10" s="102" t="s">
        <v>51</v>
      </c>
      <c r="C10" s="103">
        <v>9331405</v>
      </c>
      <c r="D10" s="103">
        <v>12255978</v>
      </c>
    </row>
    <row r="11" spans="1:4" ht="25.5">
      <c r="A11" s="101" t="s">
        <v>6</v>
      </c>
      <c r="B11" s="102" t="s">
        <v>52</v>
      </c>
      <c r="C11" s="103">
        <v>3264685</v>
      </c>
      <c r="D11" s="103">
        <v>4907535</v>
      </c>
    </row>
    <row r="12" spans="1:4" ht="12.75">
      <c r="A12" s="101" t="s">
        <v>7</v>
      </c>
      <c r="B12" s="102" t="s">
        <v>53</v>
      </c>
      <c r="C12" s="103">
        <v>811274</v>
      </c>
      <c r="D12" s="103">
        <v>1039518</v>
      </c>
    </row>
    <row r="13" spans="1:4" ht="12.75">
      <c r="A13" s="101" t="s">
        <v>8</v>
      </c>
      <c r="B13" s="102" t="s">
        <v>54</v>
      </c>
      <c r="C13" s="103">
        <v>5</v>
      </c>
      <c r="D13" s="103">
        <v>9</v>
      </c>
    </row>
    <row r="14" spans="1:4" ht="12.75">
      <c r="A14" s="101" t="s">
        <v>58</v>
      </c>
      <c r="B14" s="102" t="s">
        <v>55</v>
      </c>
      <c r="C14" s="103">
        <v>2986728</v>
      </c>
      <c r="D14" s="103">
        <v>3613757</v>
      </c>
    </row>
    <row r="15" spans="1:4" ht="12.75">
      <c r="A15" s="101" t="s">
        <v>59</v>
      </c>
      <c r="B15" s="102" t="s">
        <v>56</v>
      </c>
      <c r="C15" s="103">
        <v>-1514216</v>
      </c>
      <c r="D15" s="103">
        <v>-1733414</v>
      </c>
    </row>
    <row r="16" spans="1:4" ht="12.75">
      <c r="A16" s="101" t="s">
        <v>60</v>
      </c>
      <c r="B16" s="102" t="s">
        <v>61</v>
      </c>
      <c r="C16" s="103">
        <v>4732</v>
      </c>
      <c r="D16" s="103">
        <v>8495</v>
      </c>
    </row>
    <row r="17" spans="1:4" ht="12.75">
      <c r="A17" s="101" t="s">
        <v>62</v>
      </c>
      <c r="B17" s="102" t="s">
        <v>63</v>
      </c>
      <c r="C17" s="103">
        <v>7894</v>
      </c>
      <c r="D17" s="103">
        <v>8684</v>
      </c>
    </row>
    <row r="18" spans="1:4" ht="12.75">
      <c r="A18" s="101" t="s">
        <v>13</v>
      </c>
      <c r="B18" s="102" t="s">
        <v>64</v>
      </c>
      <c r="C18" s="103">
        <v>0</v>
      </c>
      <c r="D18" s="103">
        <v>0</v>
      </c>
    </row>
    <row r="19" spans="1:4" ht="12.75">
      <c r="A19" s="101" t="s">
        <v>65</v>
      </c>
      <c r="B19" s="102" t="s">
        <v>66</v>
      </c>
      <c r="C19" s="103">
        <v>8814</v>
      </c>
      <c r="D19" s="103">
        <v>9620</v>
      </c>
    </row>
    <row r="20" spans="1:4" ht="12.75">
      <c r="A20" s="101" t="s">
        <v>33</v>
      </c>
      <c r="B20" s="102" t="s">
        <v>67</v>
      </c>
      <c r="C20" s="103">
        <v>407385</v>
      </c>
      <c r="D20" s="103">
        <v>810202</v>
      </c>
    </row>
    <row r="21" spans="1:4" ht="12.75">
      <c r="A21" s="101" t="s">
        <v>16</v>
      </c>
      <c r="B21" s="102" t="s">
        <v>68</v>
      </c>
      <c r="C21" s="103">
        <v>400417</v>
      </c>
      <c r="D21" s="103">
        <v>802012</v>
      </c>
    </row>
    <row r="22" spans="1:4" ht="25.5">
      <c r="A22" s="101" t="s">
        <v>119</v>
      </c>
      <c r="B22" s="102" t="s">
        <v>69</v>
      </c>
      <c r="C22" s="103">
        <v>11963</v>
      </c>
      <c r="D22" s="103">
        <v>16708</v>
      </c>
    </row>
    <row r="23" spans="1:4" ht="12.75">
      <c r="A23" s="101" t="s">
        <v>120</v>
      </c>
      <c r="B23" s="102" t="s">
        <v>71</v>
      </c>
      <c r="C23" s="103">
        <v>317328</v>
      </c>
      <c r="D23" s="103">
        <v>384105</v>
      </c>
    </row>
    <row r="24" spans="1:4" ht="12.75">
      <c r="A24" s="101" t="s">
        <v>121</v>
      </c>
      <c r="B24" s="102" t="s">
        <v>72</v>
      </c>
      <c r="C24" s="103">
        <v>71080</v>
      </c>
      <c r="D24" s="103">
        <v>84695</v>
      </c>
    </row>
    <row r="25" spans="1:4" ht="12.75">
      <c r="A25" s="101" t="s">
        <v>203</v>
      </c>
      <c r="B25" s="102" t="s">
        <v>204</v>
      </c>
      <c r="C25" s="103">
        <v>46</v>
      </c>
      <c r="D25" s="103">
        <v>316504</v>
      </c>
    </row>
    <row r="26" spans="1:4" ht="12.75">
      <c r="A26" s="101" t="s">
        <v>147</v>
      </c>
      <c r="B26" s="102" t="s">
        <v>73</v>
      </c>
      <c r="C26" s="103">
        <v>6913</v>
      </c>
      <c r="D26" s="103">
        <v>8066</v>
      </c>
    </row>
    <row r="27" spans="1:4" ht="38.25">
      <c r="A27" s="101" t="s">
        <v>148</v>
      </c>
      <c r="B27" s="102" t="s">
        <v>74</v>
      </c>
      <c r="C27" s="103">
        <v>55</v>
      </c>
      <c r="D27" s="103">
        <v>124</v>
      </c>
    </row>
    <row r="28" spans="1:4" ht="12.75">
      <c r="A28" s="101" t="s">
        <v>70</v>
      </c>
      <c r="B28" s="102" t="s">
        <v>75</v>
      </c>
      <c r="C28" s="103">
        <v>15889</v>
      </c>
      <c r="D28" s="103">
        <v>17886</v>
      </c>
    </row>
    <row r="29" spans="1:4" ht="12.75">
      <c r="A29" s="101" t="s">
        <v>18</v>
      </c>
      <c r="B29" s="102" t="s">
        <v>76</v>
      </c>
      <c r="C29" s="103">
        <v>92059</v>
      </c>
      <c r="D29" s="103">
        <v>709460</v>
      </c>
    </row>
    <row r="30" spans="1:4" ht="12.75">
      <c r="A30" s="101" t="s">
        <v>19</v>
      </c>
      <c r="B30" s="102" t="s">
        <v>77</v>
      </c>
      <c r="C30" s="103">
        <v>86380</v>
      </c>
      <c r="D30" s="103">
        <v>77988</v>
      </c>
    </row>
    <row r="31" spans="1:4" ht="12.75">
      <c r="A31" s="101" t="s">
        <v>20</v>
      </c>
      <c r="B31" s="102" t="s">
        <v>79</v>
      </c>
      <c r="C31" s="103">
        <v>60074</v>
      </c>
      <c r="D31" s="103">
        <v>53594</v>
      </c>
    </row>
    <row r="32" spans="1:4" ht="12.75">
      <c r="A32" s="101" t="s">
        <v>21</v>
      </c>
      <c r="B32" s="102" t="s">
        <v>81</v>
      </c>
      <c r="C32" s="103">
        <v>308</v>
      </c>
      <c r="D32" s="103">
        <v>252</v>
      </c>
    </row>
    <row r="33" spans="1:4" ht="12.75">
      <c r="A33" s="101" t="s">
        <v>22</v>
      </c>
      <c r="B33" s="102" t="s">
        <v>83</v>
      </c>
      <c r="C33" s="103">
        <v>29211</v>
      </c>
      <c r="D33" s="103">
        <v>34887</v>
      </c>
    </row>
    <row r="34" spans="1:4" ht="25.5">
      <c r="A34" s="101" t="s">
        <v>149</v>
      </c>
      <c r="B34" s="102" t="s">
        <v>84</v>
      </c>
      <c r="C34" s="103">
        <v>266769</v>
      </c>
      <c r="D34" s="103">
        <v>261343</v>
      </c>
    </row>
    <row r="35" spans="1:4" ht="25.5">
      <c r="A35" s="101" t="s">
        <v>78</v>
      </c>
      <c r="B35" s="102" t="s">
        <v>86</v>
      </c>
      <c r="C35" s="103">
        <v>161936</v>
      </c>
      <c r="D35" s="103">
        <v>228901</v>
      </c>
    </row>
    <row r="36" spans="1:4" ht="12.75">
      <c r="A36" s="101" t="s">
        <v>80</v>
      </c>
      <c r="B36" s="102" t="s">
        <v>88</v>
      </c>
      <c r="C36" s="103">
        <v>86545</v>
      </c>
      <c r="D36" s="103">
        <v>-80</v>
      </c>
    </row>
    <row r="37" spans="1:4" ht="12.75">
      <c r="A37" s="101" t="s">
        <v>82</v>
      </c>
      <c r="B37" s="102" t="s">
        <v>90</v>
      </c>
      <c r="C37" s="103">
        <v>1359</v>
      </c>
      <c r="D37" s="103">
        <v>977</v>
      </c>
    </row>
    <row r="38" spans="1:4" ht="25.5">
      <c r="A38" s="101" t="s">
        <v>122</v>
      </c>
      <c r="B38" s="102" t="s">
        <v>92</v>
      </c>
      <c r="C38" s="103">
        <v>14749</v>
      </c>
      <c r="D38" s="103">
        <v>22991</v>
      </c>
    </row>
    <row r="39" spans="1:4" ht="25.5">
      <c r="A39" s="101" t="s">
        <v>123</v>
      </c>
      <c r="B39" s="102" t="s">
        <v>94</v>
      </c>
      <c r="C39" s="103">
        <v>0</v>
      </c>
      <c r="D39" s="103">
        <v>0</v>
      </c>
    </row>
    <row r="40" spans="1:4" ht="12.75">
      <c r="A40" s="101" t="s">
        <v>23</v>
      </c>
      <c r="B40" s="102" t="s">
        <v>96</v>
      </c>
      <c r="C40" s="103">
        <v>12</v>
      </c>
      <c r="D40" s="103">
        <v>0</v>
      </c>
    </row>
    <row r="41" spans="1:4" ht="12.75">
      <c r="A41" s="101" t="s">
        <v>24</v>
      </c>
      <c r="B41" s="102"/>
      <c r="C41" s="103">
        <v>0</v>
      </c>
      <c r="D41" s="103">
        <v>0</v>
      </c>
    </row>
    <row r="42" spans="1:4" ht="12.75">
      <c r="A42" s="101" t="s">
        <v>85</v>
      </c>
      <c r="B42" s="102" t="s">
        <v>98</v>
      </c>
      <c r="C42" s="103">
        <v>0</v>
      </c>
      <c r="D42" s="103">
        <v>0</v>
      </c>
    </row>
    <row r="43" spans="1:4" ht="12.75">
      <c r="A43" s="101" t="s">
        <v>87</v>
      </c>
      <c r="B43" s="102" t="s">
        <v>99</v>
      </c>
      <c r="C43" s="103">
        <v>0</v>
      </c>
      <c r="D43" s="103">
        <v>0</v>
      </c>
    </row>
    <row r="44" spans="1:4" ht="12.75">
      <c r="A44" s="101" t="s">
        <v>89</v>
      </c>
      <c r="B44" s="102" t="s">
        <v>124</v>
      </c>
      <c r="C44" s="103">
        <v>0</v>
      </c>
      <c r="D44" s="103">
        <v>0</v>
      </c>
    </row>
    <row r="45" spans="1:4" ht="12.75">
      <c r="A45" s="101" t="s">
        <v>91</v>
      </c>
      <c r="B45" s="102" t="s">
        <v>125</v>
      </c>
      <c r="C45" s="103">
        <v>0</v>
      </c>
      <c r="D45" s="103">
        <v>0</v>
      </c>
    </row>
    <row r="46" spans="1:4" ht="25.5">
      <c r="A46" s="101" t="s">
        <v>93</v>
      </c>
      <c r="B46" s="102" t="s">
        <v>126</v>
      </c>
      <c r="C46" s="103">
        <v>0</v>
      </c>
      <c r="D46" s="103">
        <v>0</v>
      </c>
    </row>
    <row r="47" spans="1:4" ht="12.75">
      <c r="A47" s="101" t="s">
        <v>95</v>
      </c>
      <c r="B47" s="102" t="s">
        <v>127</v>
      </c>
      <c r="C47" s="103">
        <v>3</v>
      </c>
      <c r="D47" s="103">
        <v>0</v>
      </c>
    </row>
    <row r="48" spans="1:4" ht="12.75">
      <c r="A48" s="101" t="s">
        <v>97</v>
      </c>
      <c r="B48" s="102" t="s">
        <v>128</v>
      </c>
      <c r="C48" s="103">
        <v>0</v>
      </c>
      <c r="D48" s="103">
        <v>0</v>
      </c>
    </row>
    <row r="49" spans="1:4" ht="12.75">
      <c r="A49" s="101" t="s">
        <v>28</v>
      </c>
      <c r="B49" s="102" t="s">
        <v>129</v>
      </c>
      <c r="C49" s="103">
        <v>10792</v>
      </c>
      <c r="D49" s="103">
        <v>7820</v>
      </c>
    </row>
    <row r="50" spans="1:4" ht="12.75">
      <c r="A50" s="101" t="s">
        <v>24</v>
      </c>
      <c r="B50" s="102"/>
      <c r="C50" s="103">
        <v>0</v>
      </c>
      <c r="D50" s="103">
        <v>0</v>
      </c>
    </row>
    <row r="51" spans="1:4" ht="12.75">
      <c r="A51" s="101" t="s">
        <v>150</v>
      </c>
      <c r="B51" s="102" t="s">
        <v>130</v>
      </c>
      <c r="C51" s="103">
        <v>2966</v>
      </c>
      <c r="D51" s="103">
        <v>2425</v>
      </c>
    </row>
    <row r="52" spans="1:4" ht="38.25">
      <c r="A52" s="101" t="s">
        <v>151</v>
      </c>
      <c r="B52" s="102" t="s">
        <v>152</v>
      </c>
      <c r="C52" s="103">
        <v>0</v>
      </c>
      <c r="D52" s="103">
        <v>1340</v>
      </c>
    </row>
    <row r="53" spans="1:4" ht="12.75">
      <c r="A53" s="101" t="s">
        <v>189</v>
      </c>
      <c r="B53" s="102" t="s">
        <v>190</v>
      </c>
      <c r="C53" s="103">
        <v>2180</v>
      </c>
      <c r="D53" s="103">
        <v>8554</v>
      </c>
    </row>
    <row r="54" spans="1:4" ht="12.75">
      <c r="A54" s="101" t="s">
        <v>191</v>
      </c>
      <c r="B54" s="102" t="s">
        <v>192</v>
      </c>
      <c r="C54" s="103">
        <v>0</v>
      </c>
      <c r="D54" s="103">
        <v>211</v>
      </c>
    </row>
    <row r="55" spans="1:4" ht="12.75">
      <c r="A55" s="101" t="s">
        <v>100</v>
      </c>
      <c r="B55" s="102"/>
      <c r="C55" s="103">
        <v>0</v>
      </c>
      <c r="D55" s="103">
        <v>0</v>
      </c>
    </row>
    <row r="56" spans="1:4" ht="25.5">
      <c r="A56" s="101" t="s">
        <v>31</v>
      </c>
      <c r="B56" s="102" t="s">
        <v>51</v>
      </c>
      <c r="C56" s="103">
        <v>-1263293</v>
      </c>
      <c r="D56" s="103">
        <v>-1155890</v>
      </c>
    </row>
    <row r="57" spans="1:4" ht="12.75">
      <c r="A57" s="101" t="s">
        <v>7</v>
      </c>
      <c r="B57" s="102" t="s">
        <v>52</v>
      </c>
      <c r="C57" s="103">
        <v>62545</v>
      </c>
      <c r="D57" s="103">
        <v>80965</v>
      </c>
    </row>
    <row r="58" spans="1:4" ht="25.5">
      <c r="A58" s="101" t="s">
        <v>32</v>
      </c>
      <c r="B58" s="102" t="s">
        <v>53</v>
      </c>
      <c r="C58" s="103">
        <v>5</v>
      </c>
      <c r="D58" s="103">
        <v>9</v>
      </c>
    </row>
    <row r="59" spans="1:4" ht="12.75">
      <c r="A59" s="101" t="s">
        <v>59</v>
      </c>
      <c r="B59" s="102" t="s">
        <v>54</v>
      </c>
      <c r="C59" s="103">
        <v>-1514216</v>
      </c>
      <c r="D59" s="103">
        <v>-1733414</v>
      </c>
    </row>
    <row r="60" spans="1:4" ht="25.5">
      <c r="A60" s="101" t="s">
        <v>153</v>
      </c>
      <c r="B60" s="102" t="s">
        <v>55</v>
      </c>
      <c r="C60" s="103">
        <v>4732</v>
      </c>
      <c r="D60" s="103">
        <v>8495</v>
      </c>
    </row>
    <row r="61" spans="1:4" ht="12.75">
      <c r="A61" s="101" t="s">
        <v>62</v>
      </c>
      <c r="B61" s="102" t="s">
        <v>56</v>
      </c>
      <c r="C61" s="103">
        <v>-920</v>
      </c>
      <c r="D61" s="103">
        <v>-936</v>
      </c>
    </row>
    <row r="62" spans="1:4" ht="12.75">
      <c r="A62" s="101" t="s">
        <v>169</v>
      </c>
      <c r="B62" s="102" t="s">
        <v>61</v>
      </c>
      <c r="C62" s="103">
        <v>-920</v>
      </c>
      <c r="D62" s="103">
        <v>-936</v>
      </c>
    </row>
    <row r="63" spans="1:4" ht="12.75">
      <c r="A63" s="101" t="s">
        <v>33</v>
      </c>
      <c r="B63" s="102" t="s">
        <v>63</v>
      </c>
      <c r="C63" s="103">
        <v>162315</v>
      </c>
      <c r="D63" s="103">
        <v>458286</v>
      </c>
    </row>
    <row r="64" spans="1:4" ht="12.75">
      <c r="A64" s="101" t="s">
        <v>16</v>
      </c>
      <c r="B64" s="102" t="s">
        <v>64</v>
      </c>
      <c r="C64" s="103">
        <v>155401</v>
      </c>
      <c r="D64" s="103">
        <v>450218</v>
      </c>
    </row>
    <row r="65" spans="1:4" ht="12.75">
      <c r="A65" s="101" t="s">
        <v>131</v>
      </c>
      <c r="B65" s="102" t="s">
        <v>66</v>
      </c>
      <c r="C65" s="103">
        <v>126931</v>
      </c>
      <c r="D65" s="103">
        <v>153642</v>
      </c>
    </row>
    <row r="66" spans="1:4" ht="12.75">
      <c r="A66" s="101" t="s">
        <v>132</v>
      </c>
      <c r="B66" s="102" t="s">
        <v>67</v>
      </c>
      <c r="C66" s="103">
        <v>28432</v>
      </c>
      <c r="D66" s="103">
        <v>33878</v>
      </c>
    </row>
    <row r="67" spans="1:4" ht="12.75">
      <c r="A67" s="101" t="s">
        <v>205</v>
      </c>
      <c r="B67" s="102" t="s">
        <v>206</v>
      </c>
      <c r="C67" s="103">
        <v>38</v>
      </c>
      <c r="D67" s="103">
        <v>262698</v>
      </c>
    </row>
    <row r="68" spans="1:4" ht="12.75">
      <c r="A68" s="101" t="s">
        <v>154</v>
      </c>
      <c r="B68" s="102" t="s">
        <v>68</v>
      </c>
      <c r="C68" s="103">
        <v>6913</v>
      </c>
      <c r="D68" s="103">
        <v>8066</v>
      </c>
    </row>
    <row r="69" spans="1:4" ht="12.75">
      <c r="A69" s="101" t="s">
        <v>22</v>
      </c>
      <c r="B69" s="102" t="s">
        <v>69</v>
      </c>
      <c r="C69" s="103">
        <v>8796</v>
      </c>
      <c r="D69" s="103">
        <v>9830</v>
      </c>
    </row>
    <row r="70" spans="1:4" ht="12.75">
      <c r="A70" s="101" t="s">
        <v>23</v>
      </c>
      <c r="B70" s="102" t="s">
        <v>71</v>
      </c>
      <c r="C70" s="103">
        <v>9</v>
      </c>
      <c r="D70" s="103">
        <v>0</v>
      </c>
    </row>
    <row r="71" spans="1:4" ht="12.75">
      <c r="A71" s="101" t="s">
        <v>28</v>
      </c>
      <c r="B71" s="102" t="s">
        <v>72</v>
      </c>
      <c r="C71" s="103">
        <v>8937</v>
      </c>
      <c r="D71" s="103">
        <v>6332</v>
      </c>
    </row>
    <row r="72" spans="1:4" ht="38.25">
      <c r="A72" s="101" t="s">
        <v>155</v>
      </c>
      <c r="B72" s="102" t="s">
        <v>73</v>
      </c>
      <c r="C72" s="103">
        <v>0</v>
      </c>
      <c r="D72" s="103">
        <v>1340</v>
      </c>
    </row>
    <row r="73" spans="1:4" ht="12.75">
      <c r="A73" s="101" t="s">
        <v>191</v>
      </c>
      <c r="B73" s="102" t="s">
        <v>74</v>
      </c>
      <c r="C73" s="103">
        <v>0</v>
      </c>
      <c r="D73" s="103">
        <v>211</v>
      </c>
    </row>
    <row r="74" spans="1:4" ht="12.75">
      <c r="A74" s="101" t="s">
        <v>193</v>
      </c>
      <c r="B74" s="102" t="s">
        <v>75</v>
      </c>
      <c r="C74" s="103">
        <v>4504</v>
      </c>
      <c r="D74" s="103">
        <v>14121</v>
      </c>
    </row>
    <row r="75" spans="1:4" ht="12.75">
      <c r="A75" s="101" t="s">
        <v>101</v>
      </c>
      <c r="B75" s="102"/>
      <c r="C75" s="103">
        <v>0</v>
      </c>
      <c r="D75" s="103">
        <v>0</v>
      </c>
    </row>
    <row r="76" spans="1:4" ht="12.75">
      <c r="A76" s="101" t="s">
        <v>34</v>
      </c>
      <c r="B76" s="102" t="s">
        <v>51</v>
      </c>
      <c r="C76" s="103">
        <v>4527754</v>
      </c>
      <c r="D76" s="103">
        <v>6063627</v>
      </c>
    </row>
    <row r="77" spans="1:4" ht="12.75">
      <c r="A77" s="101" t="s">
        <v>7</v>
      </c>
      <c r="B77" s="102" t="s">
        <v>52</v>
      </c>
      <c r="C77" s="103">
        <v>748729</v>
      </c>
      <c r="D77" s="103">
        <v>958553</v>
      </c>
    </row>
    <row r="78" spans="1:4" ht="12.75">
      <c r="A78" s="101" t="s">
        <v>58</v>
      </c>
      <c r="B78" s="102" t="s">
        <v>53</v>
      </c>
      <c r="C78" s="103">
        <v>2982224</v>
      </c>
      <c r="D78" s="103">
        <v>3599636</v>
      </c>
    </row>
    <row r="79" spans="1:4" ht="12.75">
      <c r="A79" s="101" t="s">
        <v>62</v>
      </c>
      <c r="B79" s="102" t="s">
        <v>54</v>
      </c>
      <c r="C79" s="103">
        <v>8814</v>
      </c>
      <c r="D79" s="103">
        <v>9620</v>
      </c>
    </row>
    <row r="80" spans="1:4" ht="12.75">
      <c r="A80" s="101" t="s">
        <v>13</v>
      </c>
      <c r="B80" s="102" t="s">
        <v>55</v>
      </c>
      <c r="C80" s="103">
        <v>0</v>
      </c>
      <c r="D80" s="103">
        <v>0</v>
      </c>
    </row>
    <row r="81" spans="1:4" ht="12.75">
      <c r="A81" s="101" t="s">
        <v>102</v>
      </c>
      <c r="B81" s="102" t="s">
        <v>56</v>
      </c>
      <c r="C81" s="103">
        <v>8814</v>
      </c>
      <c r="D81" s="103">
        <v>9620</v>
      </c>
    </row>
    <row r="82" spans="1:4" ht="12.75">
      <c r="A82" s="101" t="s">
        <v>33</v>
      </c>
      <c r="B82" s="102" t="s">
        <v>61</v>
      </c>
      <c r="C82" s="103">
        <v>245070</v>
      </c>
      <c r="D82" s="103">
        <v>351916</v>
      </c>
    </row>
    <row r="83" spans="1:4" ht="12.75">
      <c r="A83" s="101" t="s">
        <v>16</v>
      </c>
      <c r="B83" s="102" t="s">
        <v>63</v>
      </c>
      <c r="C83" s="103">
        <v>245016</v>
      </c>
      <c r="D83" s="103">
        <v>351794</v>
      </c>
    </row>
    <row r="84" spans="1:4" ht="25.5">
      <c r="A84" s="101" t="s">
        <v>133</v>
      </c>
      <c r="B84" s="102" t="s">
        <v>64</v>
      </c>
      <c r="C84" s="103">
        <v>11963</v>
      </c>
      <c r="D84" s="103">
        <v>16708</v>
      </c>
    </row>
    <row r="85" spans="1:4" ht="12.75">
      <c r="A85" s="101" t="s">
        <v>134</v>
      </c>
      <c r="B85" s="102" t="s">
        <v>66</v>
      </c>
      <c r="C85" s="103">
        <v>190397</v>
      </c>
      <c r="D85" s="103">
        <v>230463</v>
      </c>
    </row>
    <row r="86" spans="1:4" ht="12.75">
      <c r="A86" s="101" t="s">
        <v>135</v>
      </c>
      <c r="B86" s="102" t="s">
        <v>68</v>
      </c>
      <c r="C86" s="103">
        <v>42648</v>
      </c>
      <c r="D86" s="103">
        <v>50817</v>
      </c>
    </row>
    <row r="87" spans="1:4" ht="12.75">
      <c r="A87" s="101" t="s">
        <v>207</v>
      </c>
      <c r="B87" s="102" t="s">
        <v>208</v>
      </c>
      <c r="C87" s="103">
        <v>8</v>
      </c>
      <c r="D87" s="103">
        <v>53806</v>
      </c>
    </row>
    <row r="88" spans="1:4" ht="38.25">
      <c r="A88" s="101" t="s">
        <v>156</v>
      </c>
      <c r="B88" s="102" t="s">
        <v>69</v>
      </c>
      <c r="C88" s="103">
        <v>54</v>
      </c>
      <c r="D88" s="103">
        <v>122</v>
      </c>
    </row>
    <row r="89" spans="1:4" ht="12.75">
      <c r="A89" s="101" t="s">
        <v>35</v>
      </c>
      <c r="B89" s="102" t="s">
        <v>71</v>
      </c>
      <c r="C89" s="103">
        <v>15889</v>
      </c>
      <c r="D89" s="103">
        <v>17886</v>
      </c>
    </row>
    <row r="90" spans="1:4" ht="12.75">
      <c r="A90" s="101" t="s">
        <v>18</v>
      </c>
      <c r="B90" s="102" t="s">
        <v>72</v>
      </c>
      <c r="C90" s="103">
        <v>92059</v>
      </c>
      <c r="D90" s="103">
        <v>709460</v>
      </c>
    </row>
    <row r="91" spans="1:4" ht="12.75">
      <c r="A91" s="101" t="s">
        <v>19</v>
      </c>
      <c r="B91" s="102" t="s">
        <v>73</v>
      </c>
      <c r="C91" s="103">
        <v>86380</v>
      </c>
      <c r="D91" s="103">
        <v>77988</v>
      </c>
    </row>
    <row r="92" spans="1:4" ht="12.75">
      <c r="A92" s="101" t="s">
        <v>115</v>
      </c>
      <c r="B92" s="102" t="s">
        <v>74</v>
      </c>
      <c r="C92" s="103">
        <v>41111</v>
      </c>
      <c r="D92" s="103">
        <v>39605</v>
      </c>
    </row>
    <row r="93" spans="1:4" ht="12.75">
      <c r="A93" s="101" t="s">
        <v>116</v>
      </c>
      <c r="B93" s="102" t="s">
        <v>75</v>
      </c>
      <c r="C93" s="103">
        <v>45269</v>
      </c>
      <c r="D93" s="103">
        <v>38383</v>
      </c>
    </row>
    <row r="94" spans="1:4" ht="12.75">
      <c r="A94" s="101" t="s">
        <v>20</v>
      </c>
      <c r="B94" s="102" t="s">
        <v>76</v>
      </c>
      <c r="C94" s="103">
        <v>60074</v>
      </c>
      <c r="D94" s="103">
        <v>53594</v>
      </c>
    </row>
    <row r="95" spans="1:4" ht="12.75">
      <c r="A95" s="101" t="s">
        <v>21</v>
      </c>
      <c r="B95" s="102" t="s">
        <v>77</v>
      </c>
      <c r="C95" s="103">
        <v>308</v>
      </c>
      <c r="D95" s="103">
        <v>252</v>
      </c>
    </row>
    <row r="96" spans="1:4" ht="12.75">
      <c r="A96" s="101" t="s">
        <v>22</v>
      </c>
      <c r="B96" s="102" t="s">
        <v>79</v>
      </c>
      <c r="C96" s="103">
        <v>20415</v>
      </c>
      <c r="D96" s="103">
        <v>25057</v>
      </c>
    </row>
    <row r="97" spans="1:4" ht="12.75">
      <c r="A97" s="101" t="s">
        <v>37</v>
      </c>
      <c r="B97" s="102" t="s">
        <v>81</v>
      </c>
      <c r="C97" s="103">
        <v>265934</v>
      </c>
      <c r="D97" s="103">
        <v>258177</v>
      </c>
    </row>
    <row r="98" spans="1:4" ht="25.5">
      <c r="A98" s="101" t="s">
        <v>103</v>
      </c>
      <c r="B98" s="102" t="s">
        <v>83</v>
      </c>
      <c r="C98" s="103">
        <v>161908</v>
      </c>
      <c r="D98" s="103">
        <v>228900</v>
      </c>
    </row>
    <row r="99" spans="1:4" ht="12.75">
      <c r="A99" s="101" t="s">
        <v>104</v>
      </c>
      <c r="B99" s="102" t="s">
        <v>84</v>
      </c>
      <c r="C99" s="103">
        <v>86545</v>
      </c>
      <c r="D99" s="103">
        <v>-80</v>
      </c>
    </row>
    <row r="100" spans="1:4" ht="12.75">
      <c r="A100" s="101" t="s">
        <v>105</v>
      </c>
      <c r="B100" s="102" t="s">
        <v>86</v>
      </c>
      <c r="C100" s="103">
        <v>1359</v>
      </c>
      <c r="D100" s="103">
        <v>977</v>
      </c>
    </row>
    <row r="101" spans="1:4" ht="25.5">
      <c r="A101" s="101" t="s">
        <v>136</v>
      </c>
      <c r="B101" s="102" t="s">
        <v>88</v>
      </c>
      <c r="C101" s="103">
        <v>14749</v>
      </c>
      <c r="D101" s="103">
        <v>22991</v>
      </c>
    </row>
    <row r="102" spans="1:4" ht="38.25">
      <c r="A102" s="101" t="s">
        <v>137</v>
      </c>
      <c r="B102" s="102" t="s">
        <v>90</v>
      </c>
      <c r="C102" s="103">
        <v>0</v>
      </c>
      <c r="D102" s="103">
        <v>0</v>
      </c>
    </row>
    <row r="103" spans="1:4" ht="12.75">
      <c r="A103" s="101" t="s">
        <v>23</v>
      </c>
      <c r="B103" s="102" t="s">
        <v>92</v>
      </c>
      <c r="C103" s="103">
        <v>3</v>
      </c>
      <c r="D103" s="103">
        <v>0</v>
      </c>
    </row>
    <row r="104" spans="1:4" ht="12.75">
      <c r="A104" s="101" t="s">
        <v>24</v>
      </c>
      <c r="B104" s="102"/>
      <c r="C104" s="103">
        <v>0</v>
      </c>
      <c r="D104" s="103">
        <v>0</v>
      </c>
    </row>
    <row r="105" spans="1:4" ht="12.75">
      <c r="A105" s="101" t="s">
        <v>7</v>
      </c>
      <c r="B105" s="102" t="s">
        <v>94</v>
      </c>
      <c r="C105" s="103">
        <v>0</v>
      </c>
      <c r="D105" s="103">
        <v>0</v>
      </c>
    </row>
    <row r="106" spans="1:4" ht="12.75">
      <c r="A106" s="101" t="s">
        <v>33</v>
      </c>
      <c r="B106" s="102" t="s">
        <v>96</v>
      </c>
      <c r="C106" s="103">
        <v>0</v>
      </c>
      <c r="D106" s="103">
        <v>0</v>
      </c>
    </row>
    <row r="107" spans="1:4" ht="12.75">
      <c r="A107" s="101" t="s">
        <v>25</v>
      </c>
      <c r="B107" s="102" t="s">
        <v>98</v>
      </c>
      <c r="C107" s="103">
        <v>0</v>
      </c>
      <c r="D107" s="103">
        <v>0</v>
      </c>
    </row>
    <row r="108" spans="1:4" ht="12.75">
      <c r="A108" s="101" t="s">
        <v>106</v>
      </c>
      <c r="B108" s="102" t="s">
        <v>99</v>
      </c>
      <c r="C108" s="103">
        <v>0</v>
      </c>
      <c r="D108" s="103">
        <v>0</v>
      </c>
    </row>
    <row r="109" spans="1:4" ht="25.5">
      <c r="A109" s="101" t="s">
        <v>26</v>
      </c>
      <c r="B109" s="102" t="s">
        <v>124</v>
      </c>
      <c r="C109" s="103">
        <v>0</v>
      </c>
      <c r="D109" s="103">
        <v>0</v>
      </c>
    </row>
    <row r="110" spans="1:4" ht="12.75">
      <c r="A110" s="101" t="s">
        <v>27</v>
      </c>
      <c r="B110" s="102" t="s">
        <v>125</v>
      </c>
      <c r="C110" s="103">
        <v>3</v>
      </c>
      <c r="D110" s="103">
        <v>0</v>
      </c>
    </row>
    <row r="111" spans="1:4" ht="12.75">
      <c r="A111" s="101" t="s">
        <v>38</v>
      </c>
      <c r="B111" s="102" t="s">
        <v>126</v>
      </c>
      <c r="C111" s="103">
        <v>0</v>
      </c>
      <c r="D111" s="103">
        <v>0</v>
      </c>
    </row>
    <row r="112" spans="1:4" ht="12.75">
      <c r="A112" s="101" t="s">
        <v>28</v>
      </c>
      <c r="B112" s="102" t="s">
        <v>127</v>
      </c>
      <c r="C112" s="103">
        <v>1855</v>
      </c>
      <c r="D112" s="103">
        <v>1488</v>
      </c>
    </row>
    <row r="113" spans="1:4" ht="12.75">
      <c r="A113" s="101" t="s">
        <v>189</v>
      </c>
      <c r="B113" s="102" t="s">
        <v>128</v>
      </c>
      <c r="C113" s="103">
        <v>1373</v>
      </c>
      <c r="D113" s="103">
        <v>5389</v>
      </c>
    </row>
    <row r="114" spans="1:4" ht="12.75">
      <c r="A114" s="101" t="s">
        <v>107</v>
      </c>
      <c r="B114" s="102"/>
      <c r="C114" s="103">
        <v>0</v>
      </c>
      <c r="D114" s="103">
        <v>0</v>
      </c>
    </row>
    <row r="115" spans="1:4" ht="12.75">
      <c r="A115" s="101" t="s">
        <v>34</v>
      </c>
      <c r="B115" s="102" t="s">
        <v>51</v>
      </c>
      <c r="C115" s="103">
        <v>3314403</v>
      </c>
      <c r="D115" s="103">
        <v>4705565</v>
      </c>
    </row>
    <row r="116" spans="1:4" ht="12.75">
      <c r="A116" s="101" t="s">
        <v>7</v>
      </c>
      <c r="B116" s="102" t="s">
        <v>52</v>
      </c>
      <c r="C116" s="103">
        <v>748729</v>
      </c>
      <c r="D116" s="103">
        <v>958553</v>
      </c>
    </row>
    <row r="117" spans="1:4" ht="12.75">
      <c r="A117" s="101" t="s">
        <v>58</v>
      </c>
      <c r="B117" s="102" t="s">
        <v>53</v>
      </c>
      <c r="C117" s="103">
        <v>2091693</v>
      </c>
      <c r="D117" s="103">
        <v>2498809</v>
      </c>
    </row>
    <row r="118" spans="1:4" ht="12.75">
      <c r="A118" s="101" t="s">
        <v>62</v>
      </c>
      <c r="B118" s="102" t="s">
        <v>54</v>
      </c>
      <c r="C118" s="103">
        <v>4407</v>
      </c>
      <c r="D118" s="103">
        <v>4810</v>
      </c>
    </row>
    <row r="119" spans="1:4" ht="12.75">
      <c r="A119" s="101" t="s">
        <v>13</v>
      </c>
      <c r="B119" s="102" t="s">
        <v>55</v>
      </c>
      <c r="C119" s="103">
        <v>0</v>
      </c>
      <c r="D119" s="103">
        <v>0</v>
      </c>
    </row>
    <row r="120" spans="1:4" ht="12.75">
      <c r="A120" s="101" t="s">
        <v>65</v>
      </c>
      <c r="B120" s="102" t="s">
        <v>56</v>
      </c>
      <c r="C120" s="103">
        <v>4407</v>
      </c>
      <c r="D120" s="103">
        <v>4810</v>
      </c>
    </row>
    <row r="121" spans="1:4" ht="12.75">
      <c r="A121" s="101" t="s">
        <v>33</v>
      </c>
      <c r="B121" s="102" t="s">
        <v>61</v>
      </c>
      <c r="C121" s="103">
        <v>158044</v>
      </c>
      <c r="D121" s="103">
        <v>265671</v>
      </c>
    </row>
    <row r="122" spans="1:4" ht="12.75">
      <c r="A122" s="101" t="s">
        <v>16</v>
      </c>
      <c r="B122" s="102" t="s">
        <v>63</v>
      </c>
      <c r="C122" s="103">
        <v>157990</v>
      </c>
      <c r="D122" s="103">
        <v>265549</v>
      </c>
    </row>
    <row r="123" spans="1:4" ht="12.75">
      <c r="A123" s="101" t="s">
        <v>134</v>
      </c>
      <c r="B123" s="102" t="s">
        <v>64</v>
      </c>
      <c r="C123" s="103">
        <v>134114</v>
      </c>
      <c r="D123" s="103">
        <v>183716</v>
      </c>
    </row>
    <row r="124" spans="1:4" ht="12.75">
      <c r="A124" s="101" t="s">
        <v>135</v>
      </c>
      <c r="B124" s="102" t="s">
        <v>66</v>
      </c>
      <c r="C124" s="103">
        <v>23868</v>
      </c>
      <c r="D124" s="103">
        <v>28027</v>
      </c>
    </row>
    <row r="125" spans="1:4" ht="12.75">
      <c r="A125" s="101" t="s">
        <v>203</v>
      </c>
      <c r="B125" s="102" t="s">
        <v>209</v>
      </c>
      <c r="C125" s="103">
        <v>-30</v>
      </c>
      <c r="D125" s="103">
        <v>-208892</v>
      </c>
    </row>
    <row r="126" spans="1:4" ht="38.25">
      <c r="A126" s="101" t="s">
        <v>156</v>
      </c>
      <c r="B126" s="102" t="s">
        <v>67</v>
      </c>
      <c r="C126" s="103">
        <v>54</v>
      </c>
      <c r="D126" s="103">
        <v>122</v>
      </c>
    </row>
    <row r="127" spans="1:4" ht="12.75">
      <c r="A127" s="101" t="s">
        <v>18</v>
      </c>
      <c r="B127" s="102" t="s">
        <v>68</v>
      </c>
      <c r="C127" s="103">
        <v>92059</v>
      </c>
      <c r="D127" s="103">
        <v>709460</v>
      </c>
    </row>
    <row r="128" spans="1:4" ht="12.75">
      <c r="A128" s="101" t="s">
        <v>19</v>
      </c>
      <c r="B128" s="102" t="s">
        <v>69</v>
      </c>
      <c r="C128" s="103">
        <v>86380</v>
      </c>
      <c r="D128" s="103">
        <v>77988</v>
      </c>
    </row>
    <row r="129" spans="1:4" ht="12.75">
      <c r="A129" s="101" t="s">
        <v>115</v>
      </c>
      <c r="B129" s="102" t="s">
        <v>71</v>
      </c>
      <c r="C129" s="103">
        <v>41111</v>
      </c>
      <c r="D129" s="103">
        <v>39605</v>
      </c>
    </row>
    <row r="130" spans="1:4" ht="12.75">
      <c r="A130" s="101" t="s">
        <v>117</v>
      </c>
      <c r="B130" s="102" t="s">
        <v>72</v>
      </c>
      <c r="C130" s="103">
        <v>45269</v>
      </c>
      <c r="D130" s="103">
        <v>38383</v>
      </c>
    </row>
    <row r="131" spans="1:4" ht="12.75">
      <c r="A131" s="101" t="s">
        <v>21</v>
      </c>
      <c r="B131" s="102" t="s">
        <v>73</v>
      </c>
      <c r="C131" s="103">
        <v>308</v>
      </c>
      <c r="D131" s="103">
        <v>252</v>
      </c>
    </row>
    <row r="132" spans="1:4" ht="12.75">
      <c r="A132" s="101" t="s">
        <v>22</v>
      </c>
      <c r="B132" s="102" t="s">
        <v>74</v>
      </c>
      <c r="C132" s="103">
        <v>35</v>
      </c>
      <c r="D132" s="103">
        <v>43</v>
      </c>
    </row>
    <row r="133" spans="1:4" ht="12.75">
      <c r="A133" s="101" t="s">
        <v>37</v>
      </c>
      <c r="B133" s="102" t="s">
        <v>75</v>
      </c>
      <c r="C133" s="103">
        <v>130950</v>
      </c>
      <c r="D133" s="103">
        <v>188510</v>
      </c>
    </row>
    <row r="134" spans="1:4" ht="25.5">
      <c r="A134" s="101" t="s">
        <v>108</v>
      </c>
      <c r="B134" s="102" t="s">
        <v>76</v>
      </c>
      <c r="C134" s="103">
        <v>129577</v>
      </c>
      <c r="D134" s="103">
        <v>183121</v>
      </c>
    </row>
    <row r="135" spans="1:4" ht="12.75">
      <c r="A135" s="101" t="s">
        <v>109</v>
      </c>
      <c r="B135" s="102" t="s">
        <v>77</v>
      </c>
      <c r="C135" s="103">
        <v>0</v>
      </c>
      <c r="D135" s="103">
        <v>0</v>
      </c>
    </row>
    <row r="136" spans="1:4" ht="25.5">
      <c r="A136" s="101" t="s">
        <v>138</v>
      </c>
      <c r="B136" s="102" t="s">
        <v>79</v>
      </c>
      <c r="C136" s="103">
        <v>0</v>
      </c>
      <c r="D136" s="103">
        <v>0</v>
      </c>
    </row>
    <row r="137" spans="1:4" ht="12.75">
      <c r="A137" s="101" t="s">
        <v>23</v>
      </c>
      <c r="B137" s="102" t="s">
        <v>81</v>
      </c>
      <c r="C137" s="103">
        <v>1</v>
      </c>
      <c r="D137" s="103">
        <v>0</v>
      </c>
    </row>
    <row r="138" spans="1:4" ht="12.75">
      <c r="A138" s="101" t="s">
        <v>24</v>
      </c>
      <c r="B138" s="102"/>
      <c r="C138" s="103">
        <v>0</v>
      </c>
      <c r="D138" s="103">
        <v>0</v>
      </c>
    </row>
    <row r="139" spans="1:4" ht="12.75">
      <c r="A139" s="101" t="s">
        <v>33</v>
      </c>
      <c r="B139" s="102" t="s">
        <v>83</v>
      </c>
      <c r="C139" s="103">
        <v>0</v>
      </c>
      <c r="D139" s="103">
        <v>0</v>
      </c>
    </row>
    <row r="140" spans="1:4" ht="12.75">
      <c r="A140" s="101" t="s">
        <v>110</v>
      </c>
      <c r="B140" s="102" t="s">
        <v>84</v>
      </c>
      <c r="C140" s="103">
        <v>0</v>
      </c>
      <c r="D140" s="103">
        <v>0</v>
      </c>
    </row>
    <row r="141" spans="1:4" ht="12.75">
      <c r="A141" s="101" t="s">
        <v>27</v>
      </c>
      <c r="B141" s="102" t="s">
        <v>86</v>
      </c>
      <c r="C141" s="103">
        <v>1</v>
      </c>
      <c r="D141" s="103">
        <v>0</v>
      </c>
    </row>
    <row r="142" spans="1:4" ht="12.75">
      <c r="A142" s="101" t="s">
        <v>28</v>
      </c>
      <c r="B142" s="102" t="s">
        <v>88</v>
      </c>
      <c r="C142" s="103">
        <v>1797</v>
      </c>
      <c r="D142" s="103">
        <v>1469</v>
      </c>
    </row>
    <row r="143" spans="1:4" ht="12.75">
      <c r="A143" s="101" t="s">
        <v>111</v>
      </c>
      <c r="B143" s="102"/>
      <c r="C143" s="103">
        <v>0</v>
      </c>
      <c r="D143" s="103">
        <v>0</v>
      </c>
    </row>
    <row r="144" spans="1:4" ht="12.75">
      <c r="A144" s="101" t="s">
        <v>34</v>
      </c>
      <c r="B144" s="102" t="s">
        <v>51</v>
      </c>
      <c r="C144" s="103">
        <v>1213351</v>
      </c>
      <c r="D144" s="103">
        <v>1358062</v>
      </c>
    </row>
    <row r="145" spans="1:4" ht="12.75">
      <c r="A145" s="101" t="s">
        <v>58</v>
      </c>
      <c r="B145" s="102" t="s">
        <v>52</v>
      </c>
      <c r="C145" s="103">
        <v>890531</v>
      </c>
      <c r="D145" s="103">
        <v>1100827</v>
      </c>
    </row>
    <row r="146" spans="1:4" ht="12.75">
      <c r="A146" s="101" t="s">
        <v>62</v>
      </c>
      <c r="B146" s="102" t="s">
        <v>53</v>
      </c>
      <c r="C146" s="103">
        <v>4407</v>
      </c>
      <c r="D146" s="103">
        <v>4810</v>
      </c>
    </row>
    <row r="147" spans="1:4" ht="12.75">
      <c r="A147" s="101" t="s">
        <v>33</v>
      </c>
      <c r="B147" s="102" t="s">
        <v>54</v>
      </c>
      <c r="C147" s="103">
        <v>87026</v>
      </c>
      <c r="D147" s="103">
        <v>86245</v>
      </c>
    </row>
    <row r="148" spans="1:4" ht="12.75">
      <c r="A148" s="101" t="s">
        <v>16</v>
      </c>
      <c r="B148" s="102" t="s">
        <v>55</v>
      </c>
      <c r="C148" s="103">
        <v>87026</v>
      </c>
      <c r="D148" s="103">
        <v>86245</v>
      </c>
    </row>
    <row r="149" spans="1:4" ht="25.5">
      <c r="A149" s="101" t="s">
        <v>133</v>
      </c>
      <c r="B149" s="102" t="s">
        <v>56</v>
      </c>
      <c r="C149" s="103">
        <v>11963</v>
      </c>
      <c r="D149" s="103">
        <v>16708</v>
      </c>
    </row>
    <row r="150" spans="1:4" ht="12.75">
      <c r="A150" s="101" t="s">
        <v>134</v>
      </c>
      <c r="B150" s="102" t="s">
        <v>61</v>
      </c>
      <c r="C150" s="103">
        <v>56283</v>
      </c>
      <c r="D150" s="103">
        <v>46747</v>
      </c>
    </row>
    <row r="151" spans="1:4" ht="12.75">
      <c r="A151" s="101" t="s">
        <v>135</v>
      </c>
      <c r="B151" s="102" t="s">
        <v>63</v>
      </c>
      <c r="C151" s="103">
        <v>18780</v>
      </c>
      <c r="D151" s="103">
        <v>22790</v>
      </c>
    </row>
    <row r="152" spans="1:4" ht="12.75">
      <c r="A152" s="101" t="s">
        <v>35</v>
      </c>
      <c r="B152" s="102" t="s">
        <v>64</v>
      </c>
      <c r="C152" s="103">
        <v>15889</v>
      </c>
      <c r="D152" s="103">
        <v>17886</v>
      </c>
    </row>
    <row r="153" spans="1:4" ht="12.75">
      <c r="A153" s="101" t="s">
        <v>20</v>
      </c>
      <c r="B153" s="102" t="s">
        <v>66</v>
      </c>
      <c r="C153" s="103">
        <v>60074</v>
      </c>
      <c r="D153" s="103">
        <v>53594</v>
      </c>
    </row>
    <row r="154" spans="1:4" ht="12.75">
      <c r="A154" s="101" t="s">
        <v>113</v>
      </c>
      <c r="B154" s="102" t="s">
        <v>67</v>
      </c>
      <c r="C154" s="103">
        <v>50484</v>
      </c>
      <c r="D154" s="103">
        <v>44702</v>
      </c>
    </row>
    <row r="155" spans="1:4" ht="12.75">
      <c r="A155" s="101" t="s">
        <v>168</v>
      </c>
      <c r="B155" s="102" t="s">
        <v>68</v>
      </c>
      <c r="C155" s="103">
        <v>9590</v>
      </c>
      <c r="D155" s="103">
        <v>8892</v>
      </c>
    </row>
    <row r="156" spans="1:4" ht="12.75">
      <c r="A156" s="101" t="s">
        <v>22</v>
      </c>
      <c r="B156" s="102" t="s">
        <v>69</v>
      </c>
      <c r="C156" s="103">
        <v>20380</v>
      </c>
      <c r="D156" s="103">
        <v>25014</v>
      </c>
    </row>
    <row r="157" spans="1:4" ht="12.75">
      <c r="A157" s="101" t="s">
        <v>37</v>
      </c>
      <c r="B157" s="102" t="s">
        <v>71</v>
      </c>
      <c r="C157" s="103">
        <v>134984</v>
      </c>
      <c r="D157" s="103">
        <v>69667</v>
      </c>
    </row>
    <row r="158" spans="1:4" ht="25.5">
      <c r="A158" s="101" t="s">
        <v>210</v>
      </c>
      <c r="B158" s="102" t="s">
        <v>211</v>
      </c>
      <c r="C158" s="103">
        <v>32331</v>
      </c>
      <c r="D158" s="103">
        <v>45779</v>
      </c>
    </row>
    <row r="159" spans="1:4" ht="12.75">
      <c r="A159" s="101" t="s">
        <v>212</v>
      </c>
      <c r="B159" s="102" t="s">
        <v>72</v>
      </c>
      <c r="C159" s="103">
        <v>86545</v>
      </c>
      <c r="D159" s="103">
        <v>-80</v>
      </c>
    </row>
    <row r="160" spans="1:4" ht="12.75">
      <c r="A160" s="101" t="s">
        <v>109</v>
      </c>
      <c r="B160" s="102" t="s">
        <v>73</v>
      </c>
      <c r="C160" s="103">
        <v>1359</v>
      </c>
      <c r="D160" s="103">
        <v>977</v>
      </c>
    </row>
    <row r="161" spans="1:4" ht="25.5">
      <c r="A161" s="101" t="s">
        <v>157</v>
      </c>
      <c r="B161" s="102" t="s">
        <v>74</v>
      </c>
      <c r="C161" s="103">
        <v>14749</v>
      </c>
      <c r="D161" s="103">
        <v>22991</v>
      </c>
    </row>
    <row r="162" spans="1:4" ht="12.75">
      <c r="A162" s="101" t="s">
        <v>23</v>
      </c>
      <c r="B162" s="102" t="s">
        <v>75</v>
      </c>
      <c r="C162" s="103">
        <v>2</v>
      </c>
      <c r="D162" s="103">
        <v>0</v>
      </c>
    </row>
    <row r="163" spans="1:4" ht="12.75">
      <c r="A163" s="101" t="s">
        <v>24</v>
      </c>
      <c r="B163" s="102"/>
      <c r="C163" s="103">
        <v>0</v>
      </c>
      <c r="D163" s="103">
        <v>0</v>
      </c>
    </row>
    <row r="164" spans="1:4" ht="12.75">
      <c r="A164" s="101" t="s">
        <v>112</v>
      </c>
      <c r="B164" s="102" t="s">
        <v>76</v>
      </c>
      <c r="C164" s="103">
        <v>0</v>
      </c>
      <c r="D164" s="103">
        <v>0</v>
      </c>
    </row>
    <row r="165" spans="1:4" ht="12.75">
      <c r="A165" s="101" t="s">
        <v>33</v>
      </c>
      <c r="B165" s="102" t="s">
        <v>77</v>
      </c>
      <c r="C165" s="103">
        <v>0</v>
      </c>
      <c r="D165" s="103">
        <v>0</v>
      </c>
    </row>
    <row r="166" spans="1:4" ht="12.75">
      <c r="A166" s="101" t="s">
        <v>25</v>
      </c>
      <c r="B166" s="102" t="s">
        <v>79</v>
      </c>
      <c r="C166" s="103">
        <v>0</v>
      </c>
      <c r="D166" s="103">
        <v>0</v>
      </c>
    </row>
    <row r="167" spans="1:4" ht="25.5">
      <c r="A167" s="101" t="s">
        <v>26</v>
      </c>
      <c r="B167" s="102" t="s">
        <v>81</v>
      </c>
      <c r="C167" s="103">
        <v>0</v>
      </c>
      <c r="D167" s="103">
        <v>0</v>
      </c>
    </row>
    <row r="168" spans="1:4" ht="12.75">
      <c r="A168" s="101" t="s">
        <v>27</v>
      </c>
      <c r="B168" s="102" t="s">
        <v>83</v>
      </c>
      <c r="C168" s="103">
        <v>2</v>
      </c>
      <c r="D168" s="103">
        <v>0</v>
      </c>
    </row>
    <row r="169" spans="1:4" ht="12.75">
      <c r="A169" s="101" t="s">
        <v>38</v>
      </c>
      <c r="B169" s="102" t="s">
        <v>84</v>
      </c>
      <c r="C169" s="103">
        <v>0</v>
      </c>
      <c r="D169" s="103">
        <v>0</v>
      </c>
    </row>
    <row r="170" spans="1:4" ht="12.75">
      <c r="A170" s="101" t="s">
        <v>28</v>
      </c>
      <c r="B170" s="102" t="s">
        <v>86</v>
      </c>
      <c r="C170" s="103">
        <v>58</v>
      </c>
      <c r="D170" s="103">
        <v>19</v>
      </c>
    </row>
    <row r="171" spans="1:4" ht="12.75">
      <c r="A171" s="101" t="s">
        <v>158</v>
      </c>
      <c r="B171" s="102"/>
      <c r="C171" s="103">
        <v>0</v>
      </c>
      <c r="D171" s="103">
        <v>0</v>
      </c>
    </row>
    <row r="172" spans="1:4" ht="12.75">
      <c r="A172" s="101" t="s">
        <v>159</v>
      </c>
      <c r="B172" s="102" t="s">
        <v>51</v>
      </c>
      <c r="C172" s="103">
        <v>6066715</v>
      </c>
      <c r="D172" s="103">
        <v>7348443</v>
      </c>
    </row>
    <row r="173" spans="1:4" ht="12.75">
      <c r="A173" s="101" t="s">
        <v>24</v>
      </c>
      <c r="B173" s="102"/>
      <c r="C173" s="103">
        <v>0</v>
      </c>
      <c r="D173" s="103">
        <v>0</v>
      </c>
    </row>
    <row r="174" spans="1:4" ht="25.5">
      <c r="A174" s="101" t="s">
        <v>173</v>
      </c>
      <c r="B174" s="102" t="s">
        <v>52</v>
      </c>
      <c r="C174" s="103">
        <v>6065873</v>
      </c>
      <c r="D174" s="103">
        <v>7345268</v>
      </c>
    </row>
    <row r="175" spans="1:4" ht="12.75">
      <c r="A175" s="101" t="s">
        <v>174</v>
      </c>
      <c r="B175" s="102"/>
      <c r="C175" s="103">
        <v>0</v>
      </c>
      <c r="D175" s="103">
        <v>0</v>
      </c>
    </row>
    <row r="176" spans="1:4" ht="25.5">
      <c r="A176" s="101" t="s">
        <v>175</v>
      </c>
      <c r="B176" s="102" t="s">
        <v>53</v>
      </c>
      <c r="C176" s="103">
        <v>4509564</v>
      </c>
      <c r="D176" s="103">
        <v>5448647</v>
      </c>
    </row>
    <row r="177" spans="1:4" ht="38.25">
      <c r="A177" s="101" t="s">
        <v>176</v>
      </c>
      <c r="B177" s="102" t="s">
        <v>54</v>
      </c>
      <c r="C177" s="103">
        <v>463504</v>
      </c>
      <c r="D177" s="103">
        <v>565204</v>
      </c>
    </row>
    <row r="178" spans="1:4" ht="38.25">
      <c r="A178" s="101" t="s">
        <v>177</v>
      </c>
      <c r="B178" s="102" t="s">
        <v>55</v>
      </c>
      <c r="C178" s="103">
        <v>1092819</v>
      </c>
      <c r="D178" s="103">
        <v>1331417</v>
      </c>
    </row>
    <row r="179" spans="1:4" ht="25.5">
      <c r="A179" s="101" t="s">
        <v>178</v>
      </c>
      <c r="B179" s="102" t="s">
        <v>56</v>
      </c>
      <c r="C179" s="103">
        <v>7</v>
      </c>
      <c r="D179" s="103">
        <v>9</v>
      </c>
    </row>
    <row r="180" spans="1:4" ht="12.75">
      <c r="A180" s="101" t="s">
        <v>174</v>
      </c>
      <c r="B180" s="102" t="s">
        <v>61</v>
      </c>
      <c r="C180" s="103">
        <v>0</v>
      </c>
      <c r="D180" s="103">
        <v>0</v>
      </c>
    </row>
    <row r="181" spans="1:4" ht="12.75">
      <c r="A181" s="101" t="s">
        <v>179</v>
      </c>
      <c r="B181" s="102" t="s">
        <v>63</v>
      </c>
      <c r="C181" s="103">
        <v>2</v>
      </c>
      <c r="D181" s="103">
        <v>0</v>
      </c>
    </row>
    <row r="182" spans="1:4" ht="12.75">
      <c r="A182" s="101" t="s">
        <v>180</v>
      </c>
      <c r="B182" s="102" t="s">
        <v>64</v>
      </c>
      <c r="C182" s="103">
        <v>4</v>
      </c>
      <c r="D182" s="103">
        <v>0</v>
      </c>
    </row>
    <row r="183" spans="1:4" ht="12.75">
      <c r="A183" s="101" t="s">
        <v>181</v>
      </c>
      <c r="B183" s="102" t="s">
        <v>66</v>
      </c>
      <c r="C183" s="103">
        <v>1</v>
      </c>
      <c r="D183" s="103">
        <v>9</v>
      </c>
    </row>
    <row r="184" spans="1:4" ht="12.75">
      <c r="A184" s="101" t="s">
        <v>194</v>
      </c>
      <c r="B184" s="102" t="s">
        <v>67</v>
      </c>
      <c r="C184" s="103">
        <v>835</v>
      </c>
      <c r="D184" s="103">
        <v>3166</v>
      </c>
    </row>
    <row r="185" spans="1:4" ht="12.75">
      <c r="A185" s="101" t="s">
        <v>195</v>
      </c>
      <c r="B185" s="102" t="s">
        <v>68</v>
      </c>
      <c r="C185" s="103">
        <v>0</v>
      </c>
      <c r="D185" s="103">
        <v>1</v>
      </c>
    </row>
    <row r="186" spans="1:4" ht="12.75">
      <c r="A186" s="101" t="s">
        <v>196</v>
      </c>
      <c r="B186" s="102" t="s">
        <v>69</v>
      </c>
      <c r="C186" s="103">
        <v>821</v>
      </c>
      <c r="D186" s="103">
        <v>3165</v>
      </c>
    </row>
    <row r="187" spans="1:4" ht="12.75">
      <c r="A187" s="101" t="s">
        <v>197</v>
      </c>
      <c r="B187" s="102" t="s">
        <v>71</v>
      </c>
      <c r="C187" s="103">
        <v>14</v>
      </c>
      <c r="D187" s="103">
        <v>0</v>
      </c>
    </row>
    <row r="188" spans="1:4" ht="12.75">
      <c r="A188" s="101" t="s">
        <v>146</v>
      </c>
      <c r="B188" s="102"/>
      <c r="C188" s="103">
        <v>0</v>
      </c>
      <c r="D188" s="103">
        <v>0</v>
      </c>
    </row>
    <row r="189" spans="1:4" ht="12.75">
      <c r="A189" s="101" t="s">
        <v>160</v>
      </c>
      <c r="B189" s="102"/>
      <c r="C189" s="103">
        <v>119291</v>
      </c>
      <c r="D189" s="103">
        <v>177823</v>
      </c>
    </row>
    <row r="190" spans="1:4" ht="12.75">
      <c r="A190" s="101" t="s">
        <v>161</v>
      </c>
      <c r="B190" s="102"/>
      <c r="C190" s="103">
        <v>119263</v>
      </c>
      <c r="D190" s="103">
        <v>177823</v>
      </c>
    </row>
    <row r="191" spans="1:4" ht="12.75">
      <c r="A191" s="101" t="s">
        <v>162</v>
      </c>
      <c r="B191" s="102"/>
      <c r="C191" s="103">
        <v>42704</v>
      </c>
      <c r="D191" s="103">
        <v>50942</v>
      </c>
    </row>
    <row r="192" spans="1:4" ht="12.75">
      <c r="A192" s="101" t="s">
        <v>161</v>
      </c>
      <c r="B192" s="102"/>
      <c r="C192" s="103">
        <v>42704</v>
      </c>
      <c r="D192" s="103">
        <v>50942</v>
      </c>
    </row>
    <row r="193" spans="1:4" ht="12.75">
      <c r="A193" s="101" t="s">
        <v>163</v>
      </c>
      <c r="B193" s="102"/>
      <c r="C193" s="103">
        <v>-59</v>
      </c>
      <c r="D193" s="103">
        <v>136</v>
      </c>
    </row>
    <row r="194" spans="1:4" ht="12.75">
      <c r="A194" s="101" t="s">
        <v>161</v>
      </c>
      <c r="B194" s="102"/>
      <c r="C194" s="103">
        <v>-59</v>
      </c>
      <c r="D194" s="103">
        <v>135</v>
      </c>
    </row>
  </sheetData>
  <sheetProtection/>
  <printOptions/>
  <pageMargins left="0.7874015748031497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УФНС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Нестеренок</dc:creator>
  <cp:keywords/>
  <dc:description/>
  <cp:lastModifiedBy>Ёжинова Марина Станиславовна</cp:lastModifiedBy>
  <cp:lastPrinted>2022-03-11T04:57:48Z</cp:lastPrinted>
  <dcterms:created xsi:type="dcterms:W3CDTF">2010-01-14T06:30:36Z</dcterms:created>
  <dcterms:modified xsi:type="dcterms:W3CDTF">2022-03-14T05:15:39Z</dcterms:modified>
  <cp:category/>
  <cp:version/>
  <cp:contentType/>
  <cp:contentStatus/>
</cp:coreProperties>
</file>