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15180" windowHeight="8340" activeTab="0"/>
  </bookViews>
  <sheets>
    <sheet name="Забайкальский край" sheetId="1" r:id="rId1"/>
    <sheet name="Исходные данные" sheetId="2" r:id="rId2"/>
  </sheets>
  <definedNames>
    <definedName name="_xlnm.Print_Area" localSheetId="0">'Забайкальский край'!$A$1:$G$155</definedName>
  </definedNames>
  <calcPr fullCalcOnLoad="1"/>
</workbook>
</file>

<file path=xl/sharedStrings.xml><?xml version="1.0" encoding="utf-8"?>
<sst xmlns="http://schemas.openxmlformats.org/spreadsheetml/2006/main" count="479" uniqueCount="181">
  <si>
    <t>Динамика поступления налогов и сборов по Забайкальскому краю</t>
  </si>
  <si>
    <t>темп роста</t>
  </si>
  <si>
    <t>удельный вес, % в налоговых пост.</t>
  </si>
  <si>
    <t>сумма</t>
  </si>
  <si>
    <t xml:space="preserve"> %</t>
  </si>
  <si>
    <t>Всего по налоговым платежам и другим доходам, включая налоги и взносы на социальные нужды (с фондами)</t>
  </si>
  <si>
    <t>Всего по налоговым платежам и другим доходам, включая ЕСН фед.бюджет</t>
  </si>
  <si>
    <t>Налог на прибыль</t>
  </si>
  <si>
    <t>ЕСН, фед.бюджет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</si>
  <si>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</si>
  <si>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</si>
  <si>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</si>
  <si>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</si>
  <si>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</si>
  <si>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</si>
  <si>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</si>
  <si>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>в т.ч. НДПИ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</si>
  <si>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</si>
  <si>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</si>
  <si>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</si>
  <si>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</si>
  <si>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</si>
  <si>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</si>
  <si>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</si>
  <si>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</si>
  <si>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Налог на имущество предприятий</t>
  </si>
  <si>
    <t>Земельный налог (по обязательствам, возникшим до 1 января 2006 года)</t>
  </si>
  <si>
    <t>Прочие (отмененные) налоги субъекта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</si>
  <si>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</si>
  <si>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</si>
  <si>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</si>
  <si>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</si>
  <si>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</si>
  <si>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</si>
  <si>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</si>
  <si>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</si>
  <si>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</si>
  <si>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</si>
  <si>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>Прочие (отмененные) местные налоги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</si>
  <si>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</si>
  <si>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</si>
  <si>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</si>
  <si>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</si>
  <si>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</si>
  <si>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</si>
  <si>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</si>
  <si>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                                                                                   </t>
  </si>
  <si>
    <t>(null)</t>
  </si>
  <si>
    <t>За аналогичный период предыдущего года</t>
  </si>
  <si>
    <t>За текущий период</t>
  </si>
  <si>
    <t>A</t>
  </si>
  <si>
    <t>Б</t>
  </si>
  <si>
    <t>1</t>
  </si>
  <si>
    <t>2</t>
  </si>
  <si>
    <t>3</t>
  </si>
  <si>
    <t>4</t>
  </si>
  <si>
    <t>5</t>
  </si>
  <si>
    <t>6</t>
  </si>
  <si>
    <t>КОНСОЛИДИРОВАННЫЙ БЮДЖЕТ</t>
  </si>
  <si>
    <t>Налог на доходы физических лиц</t>
  </si>
  <si>
    <t>Налог на добавленную стоимость  </t>
  </si>
  <si>
    <t>Налог на добавленную стоимость  (Беларусь)</t>
  </si>
  <si>
    <t>7</t>
  </si>
  <si>
    <t>Акцизы</t>
  </si>
  <si>
    <t>8</t>
  </si>
  <si>
    <t>9</t>
  </si>
  <si>
    <t>          на пиво</t>
  </si>
  <si>
    <t>10</t>
  </si>
  <si>
    <t>11</t>
  </si>
  <si>
    <t>12</t>
  </si>
  <si>
    <t>13</t>
  </si>
  <si>
    <t>Налог на имущество физических лиц  </t>
  </si>
  <si>
    <t>14</t>
  </si>
  <si>
    <t>15</t>
  </si>
  <si>
    <t>16</t>
  </si>
  <si>
    <t>17</t>
  </si>
  <si>
    <t>18</t>
  </si>
  <si>
    <t>19</t>
  </si>
  <si>
    <t>20</t>
  </si>
  <si>
    <t>     налог, взимаемый с упрощенной системы налогообложения</t>
  </si>
  <si>
    <t>21</t>
  </si>
  <si>
    <t>     единый налог на вмененный доход</t>
  </si>
  <si>
    <t>22</t>
  </si>
  <si>
    <t>     единый сельскохозяйственный налог</t>
  </si>
  <si>
    <t>23</t>
  </si>
  <si>
    <t>24</t>
  </si>
  <si>
    <t>     налог на прибыль (МБ)</t>
  </si>
  <si>
    <t>25</t>
  </si>
  <si>
    <t>     платежи за пользование природными ресурсами</t>
  </si>
  <si>
    <t>26</t>
  </si>
  <si>
    <t>     налог на имущество предприятий</t>
  </si>
  <si>
    <t>27</t>
  </si>
  <si>
    <t>     налог на пользователей а/д, с владельцев тр/ср</t>
  </si>
  <si>
    <t>28</t>
  </si>
  <si>
    <t>     земельный налог (по обязательствам, возникшим до 1 января 2006 года)</t>
  </si>
  <si>
    <t>29</t>
  </si>
  <si>
    <t>     прочие (отмененные) налоги субъекта</t>
  </si>
  <si>
    <t>30</t>
  </si>
  <si>
    <t>     прочие (отмененные) местные налоги</t>
  </si>
  <si>
    <t>31</t>
  </si>
  <si>
    <t>32</t>
  </si>
  <si>
    <t>ФЕДЕРАЛЬНЫЙ БЮДЖЕТ</t>
  </si>
  <si>
    <t>БЮДЖЕТ СУБЪЕКТА</t>
  </si>
  <si>
    <t>             пиво</t>
  </si>
  <si>
    <t>в т.ч.  налог, взимаемый с упрощенной системы налогообложения</t>
  </si>
  <si>
    <t>          единый налог на вмененный доход</t>
  </si>
  <si>
    <t>          единый сельскохозяйственный налог</t>
  </si>
  <si>
    <t>Налог на пользователей а/д, с владельцев тр/ср</t>
  </si>
  <si>
    <t>КРАЕВОЙ БЮДЖЕТ</t>
  </si>
  <si>
    <t>в т.ч  налог, взимаемый с упрощенной системы налогообложения</t>
  </si>
  <si>
    <t>        единый сельскохозяйственный налог</t>
  </si>
  <si>
    <t>Налог на пользователей а/д, и владельцев тр/ср</t>
  </si>
  <si>
    <t>МЕСТНЫЕ БЮДЖЕТЫ</t>
  </si>
  <si>
    <t>Налог на прибыль (местный бюджет)</t>
  </si>
  <si>
    <t>тыс. рублей</t>
  </si>
  <si>
    <t>0000</t>
  </si>
  <si>
    <t>В ФНС за Забайкальский край</t>
  </si>
  <si>
    <t>в т.ч. с организаций</t>
  </si>
  <si>
    <t xml:space="preserve">          с физических лиц</t>
  </si>
  <si>
    <t>в т.ч. с ЮЛ</t>
  </si>
  <si>
    <t>        с ФЛ</t>
  </si>
  <si>
    <t>          с ФЛ</t>
  </si>
  <si>
    <t>Всего по налоговым платежам и другим доходам, включая ЕСН, зачисляемый в ФБ</t>
  </si>
  <si>
    <t xml:space="preserve">                 консолидированный бюджет</t>
  </si>
  <si>
    <t>          на добычу общераспространенных полезных ископаемых</t>
  </si>
  <si>
    <t>          на добычу прочих полезных ископаемых</t>
  </si>
  <si>
    <t>          на добычу полезных ископаемых в виде угля</t>
  </si>
  <si>
    <t>     налог, взимаемый в связи с применением патентной системы налогообложения</t>
  </si>
  <si>
    <t>     налог, взимаемый в виде стоимости патента в связи с применением упрощенной системы налогообложениия</t>
  </si>
  <si>
    <t>33</t>
  </si>
  <si>
    <t>34</t>
  </si>
  <si>
    <t>35</t>
  </si>
  <si>
    <t>36</t>
  </si>
  <si>
    <t>37</t>
  </si>
  <si>
    <t>38</t>
  </si>
  <si>
    <t>39</t>
  </si>
  <si>
    <t>             на добычу прочих полезных ископаемых</t>
  </si>
  <si>
    <t>             на добычу полезных ископаемых в виде угля</t>
  </si>
  <si>
    <t>        на добычу общераспространенных полезных ископаемых</t>
  </si>
  <si>
    <t>        на добычу прочих полезных ископаемых</t>
  </si>
  <si>
    <t>        на добычу полезных ископаемых в виде угля</t>
  </si>
  <si>
    <t>          налог, взимаемый в связи с применением патентной системы налогообложения</t>
  </si>
  <si>
    <t>          налог, взимаемый в виде стоимости патента в связи с применением упрощенной системы налогообложениия</t>
  </si>
  <si>
    <t>        налог, взимаемый в виде стоимости патента в связи с применением упрощенной системы налогообложениия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</si>
  <si>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</si>
  <si>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</si>
  <si>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</si>
  <si>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</si>
  <si>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</si>
  <si>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</si>
  <si>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</si>
  <si>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ДЛЯ СВЕДЕНИЯ</t>
  </si>
  <si>
    <t>         налог, взимаемый в виде стоимости патента в связи с применением УСН</t>
  </si>
  <si>
    <t>          водный налог</t>
  </si>
  <si>
    <t>          сборы за пользование объектами животного мира и за пользование объектами водных биологических ресурсов</t>
  </si>
  <si>
    <t>Налоги со специальным налоговым режимом (с фондами), в т.ч.</t>
  </si>
  <si>
    <t>      платежи за пользование природными ресурсами</t>
  </si>
  <si>
    <t>      утилизационный сбор (сумма сбора, уплачиваемого за колесные транспортные средства, произведенные, изготовленные в РФ)</t>
  </si>
  <si>
    <t>40</t>
  </si>
  <si>
    <t>Налог на добавленную стоимость  (Республики Беларусь и Казахстан)</t>
  </si>
  <si>
    <t>             водный налог</t>
  </si>
  <si>
    <t>в т.ч. утилизационный сбор (сумма сбора, уплачиваемого за колесные транспортные средства, произведенные, изготовленные в РФ)</t>
  </si>
  <si>
    <t>        сборы за пользование объектами животного мира и за пользование объектами водных биологических ресурсов</t>
  </si>
  <si>
    <t>        налог, взимаемый в связи с применением патентной системы налогообложения</t>
  </si>
  <si>
    <t>ВНЕБЮДЖЕТНЫЕ ФОНДЫ</t>
  </si>
  <si>
    <t>Всего во внебюджетные фонды</t>
  </si>
  <si>
    <t>    Пенсионный фонд РФ</t>
  </si>
  <si>
    <t>    Фонд обязательного медицинского страхования</t>
  </si>
  <si>
    <t>    Фонд социального страхования РФ</t>
  </si>
  <si>
    <t>УСН (доходы)</t>
  </si>
  <si>
    <t>в т.ч. в бюджет субъекта</t>
  </si>
  <si>
    <t>УСН (доходы-расходы)</t>
  </si>
  <si>
    <t>УСН (минимальный)</t>
  </si>
  <si>
    <t>Всего по налоговым платежам и другим доходам, включая внебюджетные фонды</t>
  </si>
  <si>
    <t>в том числе во все уровни бюджетов</t>
  </si>
  <si>
    <t>в том числе без ЕСН, зачисляемого в ФБ</t>
  </si>
  <si>
    <t xml:space="preserve">          сборы за пользование объектами животного мира и за пользование объектами водных биологических ресурсов</t>
  </si>
  <si>
    <t>в том числе утилизационный сбор (сумма сбора, уплачиваемого за колесные транспортные средства, произведенные, изготовленные в РФ)</t>
  </si>
  <si>
    <t>в том числе без ЕСН, зачисляемого в федеральный бюджет</t>
  </si>
  <si>
    <t xml:space="preserve">Динамика поступления налогов и сборов по Забайкальскому краю </t>
  </si>
  <si>
    <t>                                             на 01.11.2015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</si>
</sst>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р.&quot;#,##0_);\(&quot;р.&quot;#,##0\)"/>
    <numFmt numFmtId="166" formatCode="&quot;р.&quot;#,##0_);[Red]\(&quot;р.&quot;#,##0\)"/>
    <numFmt numFmtId="167" formatCode="&quot;р.&quot;#,##0.00_);\(&quot;р.&quot;#,##0.00\)"/>
    <numFmt numFmtId="168" formatCode="&quot;р.&quot;#,##0.00_);[Red]\(&quot;р.&quot;#,##0.00\)"/>
    <numFmt numFmtId="169" formatCode="_(&quot;р.&quot;* #,##0_);_(&quot;р.&quot;* \(#,##0\);_(&quot;р.&quot;* &quot;-&quot;_);_(@_)"/>
    <numFmt numFmtId="170" formatCode="_(* #,##0_);_(* \(#,##0\);_(* &quot;-&quot;_);_(@_)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0.000"/>
    <numFmt numFmtId="174" formatCode="#,##0.0"/>
    <numFmt numFmtId="175" formatCode="0.00000"/>
    <numFmt numFmtId="176" formatCode="0.0000"/>
    <numFmt numFmtId="177" formatCode="0.00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"/>
    <numFmt numFmtId="191" formatCode="_(* #,##0_);_(* \(#,##0\);_(* &quot;-&quot;??_);_(@_)"/>
    <numFmt numFmtId="192" formatCode="0.000000000"/>
    <numFmt numFmtId="193" formatCode="0.0000000000"/>
    <numFmt numFmtId="194" formatCode="0.0%"/>
    <numFmt numFmtId="195" formatCode="0.00000000"/>
    <numFmt numFmtId="196" formatCode="&quot;$&quot;#,##0_);[Red]\(&quot;$&quot;#,##0\)"/>
    <numFmt numFmtId="197" formatCode="\1\1\6\2\9"/>
    <numFmt numFmtId="198" formatCode="\8\4\2\1"/>
    <numFmt numFmtId="199" formatCode="\7\2\1\8"/>
    <numFmt numFmtId="200" formatCode="\1\2\4\3\1"/>
    <numFmt numFmtId="201" formatCode="\10\4\2\6"/>
    <numFmt numFmtId="202" formatCode="_-* #,##0\ _р_._-;\-* #,##0\ _р_._-;_-* &quot;-&quot;??\ _р_._-;_-@_-"/>
    <numFmt numFmtId="203" formatCode="_-* #,##0.0\ _р_._-;\-* #,##0.0\ _р_._-;_-* &quot;-&quot;??\ _р_._-;_-@_-"/>
    <numFmt numFmtId="204" formatCode="0.00;[Red]0.00"/>
    <numFmt numFmtId="205" formatCode="0.0;[Red]0.0"/>
    <numFmt numFmtId="206" formatCode="0;[Red]0"/>
    <numFmt numFmtId="207" formatCode="#,##0.0\ _р_.;\-#,##0.0\ _р_."/>
    <numFmt numFmtId="208" formatCode="#,##0.000"/>
    <numFmt numFmtId="209" formatCode="#,##0_ ;[Red]\-#,##0\ "/>
    <numFmt numFmtId="210" formatCode="0.000E+00;\ĝ"/>
    <numFmt numFmtId="211" formatCode="0.000E+00;\ី"/>
    <numFmt numFmtId="212" formatCode="0.00E+00;\ី"/>
    <numFmt numFmtId="213" formatCode="0.0E+00;\ី"/>
    <numFmt numFmtId="214" formatCode="0E+00;\ី"/>
    <numFmt numFmtId="215" formatCode="_-* #,##0.0_р_._-;\-* #,##0.0_р_._-;_-* &quot;-&quot;??_р_._-;_-@_-"/>
    <numFmt numFmtId="216" formatCode="_-* #,##0_р_._-;\-* #,##0_р_._-;_-* &quot;-&quot;??_р_._-;_-@_-"/>
    <numFmt numFmtId="217" formatCode="0.000000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52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3" fontId="0" fillId="0" borderId="0" xfId="53" applyNumberFormat="1" applyFont="1" applyAlignment="1">
      <alignment/>
      <protection/>
    </xf>
    <xf numFmtId="3" fontId="0" fillId="0" borderId="0" xfId="53" applyNumberFormat="1" applyFont="1">
      <alignment/>
      <protection/>
    </xf>
    <xf numFmtId="3" fontId="6" fillId="0" borderId="0" xfId="53" applyNumberFormat="1" applyFont="1" applyBorder="1" applyAlignment="1">
      <alignment horizontal="right"/>
      <protection/>
    </xf>
    <xf numFmtId="0" fontId="0" fillId="0" borderId="10" xfId="53" applyFont="1" applyBorder="1">
      <alignment/>
      <protection/>
    </xf>
    <xf numFmtId="0" fontId="0" fillId="0" borderId="11" xfId="53" applyFont="1" applyBorder="1" applyAlignment="1">
      <alignment wrapText="1"/>
      <protection/>
    </xf>
    <xf numFmtId="3" fontId="0" fillId="0" borderId="12" xfId="53" applyNumberFormat="1" applyFont="1" applyBorder="1" applyAlignment="1">
      <alignment horizontal="center" wrapText="1"/>
      <protection/>
    </xf>
    <xf numFmtId="164" fontId="0" fillId="0" borderId="10" xfId="53" applyNumberFormat="1" applyFont="1" applyBorder="1" applyAlignment="1">
      <alignment horizontal="center"/>
      <protection/>
    </xf>
    <xf numFmtId="164" fontId="0" fillId="0" borderId="12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vertical="center" wrapText="1"/>
      <protection/>
    </xf>
    <xf numFmtId="3" fontId="6" fillId="0" borderId="14" xfId="53" applyNumberFormat="1" applyFont="1" applyBorder="1" applyAlignment="1">
      <alignment horizontal="right" wrapText="1"/>
      <protection/>
    </xf>
    <xf numFmtId="3" fontId="0" fillId="0" borderId="14" xfId="53" applyNumberFormat="1" applyFont="1" applyBorder="1" applyAlignment="1">
      <alignment/>
      <protection/>
    </xf>
    <xf numFmtId="164" fontId="0" fillId="0" borderId="14" xfId="53" applyNumberFormat="1" applyFont="1" applyBorder="1" applyAlignment="1">
      <alignment horizontal="center" wrapText="1"/>
      <protection/>
    </xf>
    <xf numFmtId="0" fontId="0" fillId="0" borderId="14" xfId="53" applyFont="1" applyBorder="1" applyAlignment="1">
      <alignment vertical="center" wrapText="1"/>
      <protection/>
    </xf>
    <xf numFmtId="3" fontId="6" fillId="0" borderId="13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/>
      <protection/>
    </xf>
    <xf numFmtId="164" fontId="0" fillId="0" borderId="13" xfId="53" applyNumberFormat="1" applyFont="1" applyBorder="1" applyAlignment="1">
      <alignment horizontal="right" wrapText="1"/>
      <protection/>
    </xf>
    <xf numFmtId="164" fontId="0" fillId="0" borderId="13" xfId="53" applyNumberFormat="1" applyFont="1" applyBorder="1" applyAlignment="1">
      <alignment horizontal="center" wrapText="1"/>
      <protection/>
    </xf>
    <xf numFmtId="0" fontId="0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 wrapText="1" shrinkToFit="1"/>
      <protection/>
    </xf>
    <xf numFmtId="3" fontId="0" fillId="0" borderId="15" xfId="53" applyNumberFormat="1" applyFont="1" applyBorder="1" applyAlignment="1">
      <alignment horizontal="right"/>
      <protection/>
    </xf>
    <xf numFmtId="0" fontId="0" fillId="0" borderId="16" xfId="53" applyFont="1" applyBorder="1" applyAlignment="1">
      <alignment vertical="center" wrapText="1"/>
      <protection/>
    </xf>
    <xf numFmtId="0" fontId="0" fillId="0" borderId="17" xfId="53" applyFont="1" applyBorder="1" applyAlignment="1">
      <alignment vertical="center" wrapText="1"/>
      <protection/>
    </xf>
    <xf numFmtId="3" fontId="6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center" wrapText="1"/>
      <protection/>
    </xf>
    <xf numFmtId="0" fontId="0" fillId="0" borderId="0" xfId="53" applyFont="1" applyBorder="1" applyAlignment="1">
      <alignment vertical="center" wrapText="1"/>
      <protection/>
    </xf>
    <xf numFmtId="3" fontId="6" fillId="0" borderId="0" xfId="53" applyNumberFormat="1" applyFont="1" applyBorder="1" applyAlignment="1">
      <alignment horizontal="right" wrapText="1"/>
      <protection/>
    </xf>
    <xf numFmtId="3" fontId="0" fillId="0" borderId="0" xfId="53" applyNumberFormat="1" applyFont="1" applyBorder="1" applyAlignment="1">
      <alignment/>
      <protection/>
    </xf>
    <xf numFmtId="164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 applyBorder="1" applyAlignment="1">
      <alignment horizontal="center" wrapText="1"/>
      <protection/>
    </xf>
    <xf numFmtId="3" fontId="0" fillId="0" borderId="18" xfId="53" applyNumberFormat="1" applyFont="1" applyBorder="1" applyAlignment="1">
      <alignment/>
      <protection/>
    </xf>
    <xf numFmtId="164" fontId="0" fillId="0" borderId="18" xfId="53" applyNumberFormat="1" applyFont="1" applyBorder="1" applyAlignment="1">
      <alignment horizontal="right" wrapText="1"/>
      <protection/>
    </xf>
    <xf numFmtId="164" fontId="0" fillId="0" borderId="0" xfId="53" applyNumberFormat="1" applyFont="1" applyAlignment="1">
      <alignment/>
      <protection/>
    </xf>
    <xf numFmtId="164" fontId="0" fillId="0" borderId="0" xfId="53" applyNumberFormat="1" applyFont="1" applyAlignment="1">
      <alignment horizontal="right"/>
      <protection/>
    </xf>
    <xf numFmtId="0" fontId="0" fillId="0" borderId="0" xfId="53" applyFont="1" applyAlignment="1">
      <alignment vertical="center" wrapText="1"/>
      <protection/>
    </xf>
    <xf numFmtId="0" fontId="0" fillId="0" borderId="19" xfId="53" applyFont="1" applyBorder="1">
      <alignment/>
      <protection/>
    </xf>
    <xf numFmtId="0" fontId="5" fillId="0" borderId="20" xfId="53" applyFont="1" applyBorder="1" applyAlignment="1">
      <alignment vertical="center" wrapText="1"/>
      <protection/>
    </xf>
    <xf numFmtId="3" fontId="0" fillId="0" borderId="13" xfId="53" applyNumberFormat="1" applyFont="1" applyBorder="1" applyAlignment="1">
      <alignment horizontal="right"/>
      <protection/>
    </xf>
    <xf numFmtId="0" fontId="0" fillId="0" borderId="13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/>
      <protection/>
    </xf>
    <xf numFmtId="3" fontId="6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wrapText="1"/>
      <protection/>
    </xf>
    <xf numFmtId="0" fontId="0" fillId="0" borderId="0" xfId="53" applyFont="1" applyAlignment="1">
      <alignment wrapText="1"/>
      <protection/>
    </xf>
    <xf numFmtId="3" fontId="6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right"/>
      <protection/>
    </xf>
    <xf numFmtId="0" fontId="0" fillId="0" borderId="19" xfId="53" applyFont="1" applyBorder="1" applyAlignment="1">
      <alignment wrapText="1"/>
      <protection/>
    </xf>
    <xf numFmtId="3" fontId="0" fillId="0" borderId="2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/>
      <protection/>
    </xf>
    <xf numFmtId="3" fontId="0" fillId="0" borderId="22" xfId="53" applyNumberFormat="1" applyFont="1" applyBorder="1" applyAlignment="1">
      <alignment/>
      <protection/>
    </xf>
    <xf numFmtId="3" fontId="0" fillId="0" borderId="23" xfId="53" applyNumberFormat="1" applyFont="1" applyBorder="1" applyAlignment="1">
      <alignment horizontal="right"/>
      <protection/>
    </xf>
    <xf numFmtId="3" fontId="0" fillId="0" borderId="23" xfId="53" applyNumberFormat="1" applyFont="1" applyBorder="1" applyAlignment="1">
      <alignment/>
      <protection/>
    </xf>
    <xf numFmtId="174" fontId="0" fillId="0" borderId="0" xfId="53" applyNumberFormat="1" applyFont="1" applyAlignment="1">
      <alignment/>
      <protection/>
    </xf>
    <xf numFmtId="3" fontId="0" fillId="0" borderId="0" xfId="53" applyNumberFormat="1" applyFont="1" applyBorder="1" applyAlignment="1">
      <alignment horizontal="right"/>
      <protection/>
    </xf>
    <xf numFmtId="3" fontId="6" fillId="0" borderId="24" xfId="53" applyNumberFormat="1" applyFont="1" applyBorder="1" applyAlignment="1">
      <alignment horizontal="right" wrapText="1"/>
      <protection/>
    </xf>
    <xf numFmtId="0" fontId="0" fillId="0" borderId="0" xfId="53" applyFont="1" applyAlignment="1">
      <alignment horizontal="right" wrapText="1"/>
      <protection/>
    </xf>
    <xf numFmtId="174" fontId="0" fillId="0" borderId="0" xfId="53" applyNumberFormat="1" applyFont="1">
      <alignment/>
      <protection/>
    </xf>
    <xf numFmtId="0" fontId="0" fillId="0" borderId="10" xfId="53" applyFont="1" applyBorder="1" applyAlignment="1">
      <alignment horizontal="center"/>
      <protection/>
    </xf>
    <xf numFmtId="3" fontId="0" fillId="0" borderId="10" xfId="53" applyNumberFormat="1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3" fontId="0" fillId="0" borderId="19" xfId="53" applyNumberFormat="1" applyFont="1" applyBorder="1" applyAlignment="1">
      <alignment horizontal="center" wrapText="1"/>
      <protection/>
    </xf>
    <xf numFmtId="3" fontId="6" fillId="0" borderId="15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 horizontal="right" wrapText="1"/>
      <protection/>
    </xf>
    <xf numFmtId="2" fontId="0" fillId="0" borderId="13" xfId="53" applyNumberFormat="1" applyFont="1" applyBorder="1" applyAlignment="1">
      <alignment horizontal="center" wrapText="1"/>
      <protection/>
    </xf>
    <xf numFmtId="3" fontId="0" fillId="0" borderId="15" xfId="53" applyNumberFormat="1" applyFont="1" applyFill="1" applyBorder="1" applyAlignment="1">
      <alignment/>
      <protection/>
    </xf>
    <xf numFmtId="0" fontId="0" fillId="0" borderId="17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 wrapText="1"/>
      <protection/>
    </xf>
    <xf numFmtId="2" fontId="0" fillId="0" borderId="17" xfId="53" applyNumberFormat="1" applyFont="1" applyBorder="1" applyAlignment="1">
      <alignment horizontal="center" wrapText="1"/>
      <protection/>
    </xf>
    <xf numFmtId="0" fontId="0" fillId="0" borderId="0" xfId="53" applyNumberFormat="1" applyFont="1" applyFill="1" applyBorder="1" applyAlignment="1">
      <alignment horizontal="right" vertical="center" wrapText="1"/>
      <protection/>
    </xf>
    <xf numFmtId="3" fontId="6" fillId="0" borderId="0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164" fontId="0" fillId="0" borderId="0" xfId="53" applyNumberFormat="1" applyFont="1" applyFill="1" applyBorder="1" applyAlignment="1">
      <alignment horizontal="center" wrapText="1"/>
      <protection/>
    </xf>
    <xf numFmtId="2" fontId="0" fillId="0" borderId="0" xfId="53" applyNumberFormat="1" applyFont="1" applyBorder="1" applyAlignment="1">
      <alignment horizontal="center"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right"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/>
      <protection/>
    </xf>
    <xf numFmtId="0" fontId="6" fillId="0" borderId="0" xfId="53" applyFont="1" applyAlignment="1">
      <alignment horizontal="right"/>
      <protection/>
    </xf>
    <xf numFmtId="3" fontId="5" fillId="0" borderId="20" xfId="53" applyNumberFormat="1" applyFont="1" applyBorder="1" applyAlignment="1">
      <alignment/>
      <protection/>
    </xf>
    <xf numFmtId="164" fontId="5" fillId="0" borderId="20" xfId="53" applyNumberFormat="1" applyFont="1" applyBorder="1" applyAlignment="1">
      <alignment horizontal="right" wrapText="1"/>
      <protection/>
    </xf>
    <xf numFmtId="3" fontId="5" fillId="0" borderId="0" xfId="53" applyNumberFormat="1" applyFont="1">
      <alignment/>
      <protection/>
    </xf>
    <xf numFmtId="3" fontId="9" fillId="0" borderId="20" xfId="53" applyNumberFormat="1" applyFont="1" applyBorder="1" applyAlignment="1">
      <alignment horizontal="right" wrapText="1"/>
      <protection/>
    </xf>
    <xf numFmtId="3" fontId="5" fillId="0" borderId="20" xfId="53" applyNumberFormat="1" applyFont="1" applyBorder="1" applyAlignment="1">
      <alignment horizontal="right"/>
      <protection/>
    </xf>
    <xf numFmtId="164" fontId="5" fillId="0" borderId="20" xfId="53" applyNumberFormat="1" applyFont="1" applyBorder="1" applyAlignment="1">
      <alignment horizontal="center" wrapText="1"/>
      <protection/>
    </xf>
    <xf numFmtId="3" fontId="5" fillId="0" borderId="25" xfId="53" applyNumberFormat="1" applyFont="1" applyBorder="1" applyAlignment="1">
      <alignment horizontal="right"/>
      <protection/>
    </xf>
    <xf numFmtId="3" fontId="5" fillId="0" borderId="25" xfId="53" applyNumberFormat="1" applyFont="1" applyBorder="1" applyAlignment="1">
      <alignment/>
      <protection/>
    </xf>
    <xf numFmtId="3" fontId="9" fillId="0" borderId="26" xfId="53" applyNumberFormat="1" applyFont="1" applyBorder="1" applyAlignment="1">
      <alignment horizontal="right" wrapText="1"/>
      <protection/>
    </xf>
    <xf numFmtId="0" fontId="5" fillId="0" borderId="20" xfId="53" applyNumberFormat="1" applyFont="1" applyBorder="1" applyAlignment="1">
      <alignment horizontal="left" vertical="center" wrapText="1"/>
      <protection/>
    </xf>
    <xf numFmtId="3" fontId="9" fillId="0" borderId="25" xfId="53" applyNumberFormat="1" applyFont="1" applyBorder="1" applyAlignment="1">
      <alignment horizontal="right" wrapText="1"/>
      <protection/>
    </xf>
    <xf numFmtId="3" fontId="6" fillId="0" borderId="10" xfId="53" applyNumberFormat="1" applyFont="1" applyBorder="1" applyAlignment="1">
      <alignment horizontal="center" wrapText="1"/>
      <protection/>
    </xf>
    <xf numFmtId="0" fontId="6" fillId="0" borderId="11" xfId="53" applyNumberFormat="1" applyFont="1" applyBorder="1" applyAlignment="1">
      <alignment horizontal="center" wrapText="1"/>
      <protection/>
    </xf>
    <xf numFmtId="3" fontId="6" fillId="0" borderId="11" xfId="53" applyNumberFormat="1" applyFont="1" applyBorder="1" applyAlignment="1">
      <alignment horizontal="center" wrapText="1"/>
      <protection/>
    </xf>
    <xf numFmtId="0" fontId="0" fillId="0" borderId="11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0" fillId="0" borderId="0" xfId="53" applyNumberFormat="1" applyFont="1" applyProtection="1">
      <alignment/>
      <protection/>
    </xf>
    <xf numFmtId="174" fontId="5" fillId="0" borderId="20" xfId="53" applyNumberFormat="1" applyFont="1" applyBorder="1" applyAlignment="1">
      <alignment horizontal="right" wrapText="1"/>
      <protection/>
    </xf>
    <xf numFmtId="174" fontId="0" fillId="0" borderId="14" xfId="53" applyNumberFormat="1" applyFont="1" applyBorder="1" applyAlignment="1">
      <alignment horizontal="right" wrapText="1"/>
      <protection/>
    </xf>
    <xf numFmtId="174" fontId="0" fillId="0" borderId="13" xfId="53" applyNumberFormat="1" applyFont="1" applyBorder="1" applyAlignment="1">
      <alignment horizontal="right" wrapText="1"/>
      <protection/>
    </xf>
    <xf numFmtId="174" fontId="0" fillId="0" borderId="17" xfId="53" applyNumberFormat="1" applyFont="1" applyBorder="1" applyAlignment="1">
      <alignment horizontal="right" wrapText="1"/>
      <protection/>
    </xf>
    <xf numFmtId="0" fontId="11" fillId="0" borderId="0" xfId="53" applyFont="1" applyAlignment="1">
      <alignment/>
      <protection/>
    </xf>
    <xf numFmtId="0" fontId="11" fillId="0" borderId="0" xfId="53" applyFont="1" applyAlignment="1">
      <alignment horizontal="right"/>
      <protection/>
    </xf>
    <xf numFmtId="14" fontId="11" fillId="0" borderId="18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 horizontal="center" wrapText="1"/>
      <protection/>
    </xf>
    <xf numFmtId="3" fontId="12" fillId="0" borderId="0" xfId="53" applyNumberFormat="1" applyFont="1">
      <alignment/>
      <protection/>
    </xf>
    <xf numFmtId="0" fontId="12" fillId="0" borderId="0" xfId="53" applyFont="1">
      <alignment/>
      <protection/>
    </xf>
    <xf numFmtId="164" fontId="0" fillId="0" borderId="14" xfId="53" applyNumberFormat="1" applyFont="1" applyBorder="1" applyAlignment="1">
      <alignment horizontal="center"/>
      <protection/>
    </xf>
    <xf numFmtId="0" fontId="5" fillId="0" borderId="20" xfId="53" applyFont="1" applyBorder="1" applyAlignment="1">
      <alignment wrapText="1"/>
      <protection/>
    </xf>
    <xf numFmtId="3" fontId="5" fillId="0" borderId="25" xfId="53" applyNumberFormat="1" applyFont="1" applyBorder="1" applyAlignment="1">
      <alignment horizontal="right" wrapText="1"/>
      <protection/>
    </xf>
    <xf numFmtId="164" fontId="5" fillId="0" borderId="20" xfId="53" applyNumberFormat="1" applyFont="1" applyBorder="1" applyAlignment="1">
      <alignment horizontal="center"/>
      <protection/>
    </xf>
    <xf numFmtId="0" fontId="12" fillId="0" borderId="17" xfId="53" applyFont="1" applyBorder="1" applyAlignment="1">
      <alignment wrapText="1"/>
      <protection/>
    </xf>
    <xf numFmtId="3" fontId="12" fillId="0" borderId="23" xfId="53" applyNumberFormat="1" applyFont="1" applyBorder="1" applyAlignment="1">
      <alignment horizontal="right" wrapText="1"/>
      <protection/>
    </xf>
    <xf numFmtId="3" fontId="12" fillId="0" borderId="17" xfId="53" applyNumberFormat="1" applyFont="1" applyBorder="1" applyAlignment="1">
      <alignment/>
      <protection/>
    </xf>
    <xf numFmtId="174" fontId="12" fillId="0" borderId="17" xfId="53" applyNumberFormat="1" applyFont="1" applyBorder="1" applyAlignment="1">
      <alignment horizontal="right" wrapText="1"/>
      <protection/>
    </xf>
    <xf numFmtId="164" fontId="12" fillId="0" borderId="17" xfId="53" applyNumberFormat="1" applyFont="1" applyBorder="1" applyAlignment="1">
      <alignment horizontal="center" wrapText="1"/>
      <protection/>
    </xf>
    <xf numFmtId="164" fontId="12" fillId="0" borderId="17" xfId="53" applyNumberFormat="1" applyFont="1" applyBorder="1" applyAlignment="1">
      <alignment horizontal="center"/>
      <protection/>
    </xf>
    <xf numFmtId="0" fontId="14" fillId="0" borderId="17" xfId="53" applyFont="1" applyBorder="1" applyAlignment="1">
      <alignment vertical="center" wrapText="1"/>
      <protection/>
    </xf>
    <xf numFmtId="3" fontId="15" fillId="0" borderId="17" xfId="53" applyNumberFormat="1" applyFont="1" applyBorder="1" applyAlignment="1">
      <alignment horizontal="right" wrapText="1"/>
      <protection/>
    </xf>
    <xf numFmtId="3" fontId="14" fillId="0" borderId="17" xfId="53" applyNumberFormat="1" applyFont="1" applyBorder="1" applyAlignment="1">
      <alignment/>
      <protection/>
    </xf>
    <xf numFmtId="174" fontId="14" fillId="0" borderId="17" xfId="53" applyNumberFormat="1" applyFont="1" applyBorder="1" applyAlignment="1">
      <alignment horizontal="right" wrapText="1"/>
      <protection/>
    </xf>
    <xf numFmtId="164" fontId="14" fillId="0" borderId="17" xfId="53" applyNumberFormat="1" applyFont="1" applyBorder="1" applyAlignment="1">
      <alignment horizontal="center" wrapText="1"/>
      <protection/>
    </xf>
    <xf numFmtId="3" fontId="0" fillId="0" borderId="14" xfId="53" applyNumberFormat="1" applyFont="1" applyBorder="1" applyAlignment="1">
      <alignment horizontal="right"/>
      <protection/>
    </xf>
    <xf numFmtId="0" fontId="12" fillId="0" borderId="17" xfId="53" applyFont="1" applyBorder="1" applyAlignment="1">
      <alignment vertical="center" wrapText="1"/>
      <protection/>
    </xf>
    <xf numFmtId="3" fontId="13" fillId="0" borderId="17" xfId="53" applyNumberFormat="1" applyFont="1" applyBorder="1" applyAlignment="1">
      <alignment horizontal="right" wrapText="1"/>
      <protection/>
    </xf>
    <xf numFmtId="3" fontId="12" fillId="0" borderId="17" xfId="53" applyNumberFormat="1" applyFont="1" applyBorder="1" applyAlignment="1">
      <alignment horizontal="right"/>
      <protection/>
    </xf>
    <xf numFmtId="174" fontId="8" fillId="0" borderId="0" xfId="53" applyNumberFormat="1" applyFont="1" applyAlignment="1">
      <alignment/>
      <protection/>
    </xf>
    <xf numFmtId="174" fontId="0" fillId="0" borderId="0" xfId="53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16" fillId="0" borderId="0" xfId="53" applyNumberFormat="1" applyFont="1" applyBorder="1" applyAlignment="1">
      <alignment horizontal="right" wrapText="1"/>
      <protection/>
    </xf>
    <xf numFmtId="174" fontId="6" fillId="0" borderId="18" xfId="53" applyNumberFormat="1" applyFont="1" applyBorder="1" applyAlignment="1">
      <alignment horizontal="right"/>
      <protection/>
    </xf>
    <xf numFmtId="174" fontId="5" fillId="0" borderId="18" xfId="53" applyNumberFormat="1" applyFont="1" applyBorder="1">
      <alignment/>
      <protection/>
    </xf>
    <xf numFmtId="0" fontId="2" fillId="0" borderId="0" xfId="53" applyFont="1">
      <alignment/>
      <protection/>
    </xf>
    <xf numFmtId="3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>
      <alignment/>
      <protection/>
    </xf>
    <xf numFmtId="3" fontId="6" fillId="0" borderId="20" xfId="53" applyNumberFormat="1" applyFont="1" applyBorder="1" applyAlignment="1">
      <alignment horizontal="right" wrapText="1"/>
      <protection/>
    </xf>
    <xf numFmtId="3" fontId="0" fillId="0" borderId="20" xfId="53" applyNumberFormat="1" applyFont="1" applyBorder="1" applyAlignment="1">
      <alignment horizontal="right"/>
      <protection/>
    </xf>
    <xf numFmtId="3" fontId="6" fillId="0" borderId="11" xfId="53" applyNumberFormat="1" applyFont="1" applyBorder="1" applyAlignment="1">
      <alignment horizontal="right" wrapText="1"/>
      <protection/>
    </xf>
    <xf numFmtId="3" fontId="0" fillId="0" borderId="11" xfId="53" applyNumberFormat="1" applyFont="1" applyBorder="1" applyAlignment="1">
      <alignment horizontal="right"/>
      <protection/>
    </xf>
    <xf numFmtId="174" fontId="0" fillId="0" borderId="13" xfId="53" applyNumberFormat="1" applyFont="1" applyFill="1" applyBorder="1" applyAlignment="1">
      <alignment horizontal="right" wrapText="1"/>
      <protection/>
    </xf>
    <xf numFmtId="0" fontId="0" fillId="0" borderId="11" xfId="53" applyFont="1" applyBorder="1" applyAlignment="1">
      <alignment vertical="center" wrapText="1"/>
      <protection/>
    </xf>
    <xf numFmtId="3" fontId="0" fillId="0" borderId="11" xfId="53" applyNumberFormat="1" applyFont="1" applyBorder="1" applyAlignment="1">
      <alignment/>
      <protection/>
    </xf>
    <xf numFmtId="174" fontId="0" fillId="0" borderId="11" xfId="53" applyNumberFormat="1" applyFont="1" applyBorder="1" applyAlignment="1">
      <alignment horizontal="right" wrapText="1"/>
      <protection/>
    </xf>
    <xf numFmtId="164" fontId="0" fillId="0" borderId="1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 horizontal="right" wrapText="1"/>
      <protection/>
    </xf>
    <xf numFmtId="3" fontId="0" fillId="0" borderId="23" xfId="53" applyNumberFormat="1" applyFont="1" applyBorder="1" applyAlignment="1">
      <alignment horizontal="right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3" fontId="2" fillId="0" borderId="27" xfId="0" applyNumberFormat="1" applyFont="1" applyBorder="1" applyAlignment="1">
      <alignment horizontal="right" wrapText="1"/>
    </xf>
    <xf numFmtId="0" fontId="17" fillId="0" borderId="0" xfId="53" applyFont="1" applyAlignment="1">
      <alignment/>
      <protection/>
    </xf>
    <xf numFmtId="0" fontId="7" fillId="0" borderId="0" xfId="53" applyFont="1" applyAlignment="1">
      <alignment horizontal="center" wrapText="1" shrinkToFit="1"/>
      <protection/>
    </xf>
    <xf numFmtId="3" fontId="0" fillId="0" borderId="28" xfId="53" applyNumberFormat="1" applyFont="1" applyBorder="1" applyAlignment="1">
      <alignment horizontal="center" wrapText="1"/>
      <protection/>
    </xf>
    <xf numFmtId="3" fontId="0" fillId="0" borderId="29" xfId="53" applyNumberFormat="1" applyFont="1" applyBorder="1" applyAlignment="1">
      <alignment horizontal="center" wrapText="1"/>
      <protection/>
    </xf>
    <xf numFmtId="164" fontId="0" fillId="0" borderId="30" xfId="53" applyNumberFormat="1" applyFont="1" applyBorder="1" applyAlignment="1">
      <alignment horizontal="center"/>
      <protection/>
    </xf>
    <xf numFmtId="164" fontId="0" fillId="0" borderId="29" xfId="53" applyNumberFormat="1" applyFont="1" applyBorder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3" fontId="0" fillId="0" borderId="18" xfId="53" applyNumberFormat="1" applyFont="1" applyBorder="1" applyAlignment="1">
      <alignment horizontal="center" wrapText="1"/>
      <protection/>
    </xf>
    <xf numFmtId="3" fontId="0" fillId="0" borderId="31" xfId="53" applyNumberFormat="1" applyFont="1" applyBorder="1" applyAlignment="1">
      <alignment horizontal="center" wrapText="1"/>
      <protection/>
    </xf>
    <xf numFmtId="164" fontId="8" fillId="0" borderId="28" xfId="53" applyNumberFormat="1" applyFont="1" applyBorder="1" applyAlignment="1">
      <alignment horizontal="center" wrapText="1"/>
      <protection/>
    </xf>
    <xf numFmtId="164" fontId="8" fillId="0" borderId="29" xfId="53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 с ТГ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5дней" xfId="61"/>
    <cellStyle name="Тысячи_5дней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10.66015625" defaultRowHeight="12.75"/>
  <cols>
    <col min="1" max="1" width="71.16015625" style="1" customWidth="1"/>
    <col min="2" max="2" width="12.83203125" style="81" customWidth="1"/>
    <col min="3" max="3" width="13.33203125" style="48" customWidth="1"/>
    <col min="4" max="4" width="13" style="3" customWidth="1"/>
    <col min="5" max="5" width="8.83203125" style="78" customWidth="1"/>
    <col min="6" max="6" width="10.16015625" style="78" customWidth="1"/>
    <col min="7" max="7" width="11.33203125" style="78" bestFit="1" customWidth="1"/>
    <col min="8" max="9" width="10.16015625" style="1" bestFit="1" customWidth="1"/>
    <col min="10" max="10" width="5.66015625" style="1" bestFit="1" customWidth="1"/>
    <col min="11" max="16384" width="10.66015625" style="1" customWidth="1"/>
  </cols>
  <sheetData>
    <row r="1" spans="1:7" ht="15.75">
      <c r="A1" s="158" t="s">
        <v>179</v>
      </c>
      <c r="B1" s="158"/>
      <c r="C1" s="158"/>
      <c r="D1" s="158"/>
      <c r="E1" s="158"/>
      <c r="F1" s="158"/>
      <c r="G1" s="158"/>
    </row>
    <row r="2" spans="1:7" ht="16.5" thickBot="1">
      <c r="A2" s="103"/>
      <c r="B2" s="104" t="s">
        <v>44</v>
      </c>
      <c r="C2" s="105" t="str">
        <f>RIGHT('Исходные данные'!A2,10)</f>
        <v>01.11.2015</v>
      </c>
      <c r="D2" s="103" t="s">
        <v>45</v>
      </c>
      <c r="E2" s="152"/>
      <c r="F2" s="103"/>
      <c r="G2" s="103"/>
    </row>
    <row r="3" spans="1:7" ht="12.75">
      <c r="A3" s="98" t="str">
        <f>CONCATENATE('Исходные данные'!A4,"  ",'Исходные данные'!A5)</f>
        <v>0000  В ФНС за Забайкальский край</v>
      </c>
      <c r="B3" s="5"/>
      <c r="C3" s="5"/>
      <c r="D3" s="129"/>
      <c r="E3" s="135"/>
      <c r="F3" s="131"/>
      <c r="G3" s="3"/>
    </row>
    <row r="4" spans="1:10" ht="15.75" thickBot="1">
      <c r="A4" s="159" t="s">
        <v>123</v>
      </c>
      <c r="B4" s="159"/>
      <c r="C4" s="159"/>
      <c r="D4" s="159"/>
      <c r="E4" s="159"/>
      <c r="F4" s="159"/>
      <c r="G4" s="128" t="s">
        <v>114</v>
      </c>
      <c r="I4" s="4"/>
      <c r="J4" s="4"/>
    </row>
    <row r="5" spans="1:7" ht="26.25" thickBot="1">
      <c r="A5" s="6"/>
      <c r="B5" s="93" t="str">
        <f>CONCATENATE("январь",CHOOSE(MONTH(C2),"-декабрь","","-февраль","-март","-апрель","-май","-июнь","-июль","-август","-сентябрь","-октябрь","-ноябрь"))</f>
        <v>январь-октябрь</v>
      </c>
      <c r="C5" s="93" t="str">
        <f>B5</f>
        <v>январь-октябрь</v>
      </c>
      <c r="D5" s="154" t="s">
        <v>1</v>
      </c>
      <c r="E5" s="155"/>
      <c r="F5" s="162" t="s">
        <v>2</v>
      </c>
      <c r="G5" s="163"/>
    </row>
    <row r="6" spans="1:7" ht="13.5" thickBot="1">
      <c r="A6" s="7"/>
      <c r="B6" s="94" t="str">
        <f>CONCATENATE(IF(MONTH(C2)=1,TEXT(YEAR(C2)-2,0),TEXT(YEAR(C2)-1,0)),"г.")</f>
        <v>2014г.</v>
      </c>
      <c r="C6" s="95" t="str">
        <f>CONCATENATE(IF(MONTH(C2)=1,TEXT(YEAR(C2-1),0),TEXT(YEAR(C2),0)),"г.")</f>
        <v>2015г.</v>
      </c>
      <c r="D6" s="8" t="s">
        <v>3</v>
      </c>
      <c r="E6" s="96" t="s">
        <v>4</v>
      </c>
      <c r="F6" s="9" t="str">
        <f>B6</f>
        <v>2014г.</v>
      </c>
      <c r="G6" s="9" t="str">
        <f>C6</f>
        <v>2015г.</v>
      </c>
    </row>
    <row r="7" spans="1:8" s="2" customFormat="1" ht="25.5">
      <c r="A7" s="110" t="s">
        <v>173</v>
      </c>
      <c r="B7" s="111">
        <f>'Исходные данные'!C10</f>
        <v>22992066</v>
      </c>
      <c r="C7" s="111">
        <f>'Исходные данные'!D10</f>
        <v>27304553</v>
      </c>
      <c r="D7" s="82">
        <f aca="true" t="shared" si="0" ref="D7:D33">C7-B7</f>
        <v>4312487</v>
      </c>
      <c r="E7" s="99">
        <f>IF(B7&lt;&gt;0,IF(AND(B7&gt;0,C7&gt;0),C7/B7*100,IF(AND(B7&lt;0,C7&lt;0),B7/C7*100,"")),"")</f>
        <v>118.75641362546541</v>
      </c>
      <c r="F7" s="112"/>
      <c r="G7" s="112"/>
      <c r="H7" s="84"/>
    </row>
    <row r="8" spans="1:8" s="108" customFormat="1" ht="14.25" thickBot="1">
      <c r="A8" s="113" t="s">
        <v>174</v>
      </c>
      <c r="B8" s="114">
        <f>B7-B151</f>
        <v>22987579</v>
      </c>
      <c r="C8" s="114">
        <f>C7-C151</f>
        <v>27298548</v>
      </c>
      <c r="D8" s="115">
        <f>C8-B8</f>
        <v>4310969</v>
      </c>
      <c r="E8" s="116">
        <f aca="true" t="shared" si="1" ref="E8:E39">IF(B8&lt;&gt;0,IF(AND(B8&gt;0,C8&gt;0),C8/B8*100,IF(AND(B8&lt;0,C8&lt;0),B8/C8*100,"")),"")</f>
        <v>118.75347116805995</v>
      </c>
      <c r="F8" s="118"/>
      <c r="G8" s="118"/>
      <c r="H8" s="107"/>
    </row>
    <row r="9" spans="1:8" ht="25.5">
      <c r="A9" s="15" t="s">
        <v>122</v>
      </c>
      <c r="B9" s="12">
        <f>'Исходные данные'!C11</f>
        <v>22987579</v>
      </c>
      <c r="C9" s="12">
        <f>'Исходные данные'!D11</f>
        <v>27298548</v>
      </c>
      <c r="D9" s="13">
        <f t="shared" si="0"/>
        <v>4310969</v>
      </c>
      <c r="E9" s="100">
        <f t="shared" si="1"/>
        <v>118.75347116805995</v>
      </c>
      <c r="F9" s="109">
        <v>100</v>
      </c>
      <c r="G9" s="109">
        <v>100</v>
      </c>
      <c r="H9" s="4"/>
    </row>
    <row r="10" spans="1:8" s="108" customFormat="1" ht="15.75" customHeight="1" thickBot="1">
      <c r="A10" s="119" t="s">
        <v>175</v>
      </c>
      <c r="B10" s="120">
        <f>B9-B12</f>
        <v>22986540</v>
      </c>
      <c r="C10" s="120">
        <f>C9-C12</f>
        <v>27293816</v>
      </c>
      <c r="D10" s="121">
        <f>C10-B10</f>
        <v>4307276</v>
      </c>
      <c r="E10" s="122">
        <f t="shared" si="1"/>
        <v>118.73825290800617</v>
      </c>
      <c r="F10" s="123">
        <f>B10/$B$9*100</f>
        <v>99.99548016778974</v>
      </c>
      <c r="G10" s="123">
        <f>C10/$C$9*100</f>
        <v>99.98266574471288</v>
      </c>
      <c r="H10" s="107"/>
    </row>
    <row r="11" spans="1:8" ht="12.75">
      <c r="A11" s="15" t="s">
        <v>7</v>
      </c>
      <c r="B11" s="12">
        <f>'Исходные данные'!C12</f>
        <v>3254998</v>
      </c>
      <c r="C11" s="12">
        <f>'Исходные данные'!D12</f>
        <v>3930998</v>
      </c>
      <c r="D11" s="13">
        <f t="shared" si="0"/>
        <v>676000</v>
      </c>
      <c r="E11" s="100">
        <f t="shared" si="1"/>
        <v>120.76806191585985</v>
      </c>
      <c r="F11" s="14">
        <f aca="true" t="shared" si="2" ref="F11:F39">B11/B$9*100</f>
        <v>14.159812131586365</v>
      </c>
      <c r="G11" s="14">
        <f aca="true" t="shared" si="3" ref="G11:G39">C11/C$9*100</f>
        <v>14.400025964750945</v>
      </c>
      <c r="H11" s="4"/>
    </row>
    <row r="12" spans="1:8" ht="13.5" customHeight="1">
      <c r="A12" s="15" t="s">
        <v>8</v>
      </c>
      <c r="B12" s="16">
        <f>'Исходные данные'!C13</f>
        <v>1039</v>
      </c>
      <c r="C12" s="16">
        <f>'Исходные данные'!D13</f>
        <v>4732</v>
      </c>
      <c r="D12" s="17">
        <f t="shared" si="0"/>
        <v>3693</v>
      </c>
      <c r="E12" s="101">
        <f t="shared" si="1"/>
        <v>455.4379210779596</v>
      </c>
      <c r="F12" s="14">
        <f t="shared" si="2"/>
        <v>0.004519832210255808</v>
      </c>
      <c r="G12" s="14">
        <f t="shared" si="3"/>
        <v>0.017334255287131024</v>
      </c>
      <c r="H12" s="4"/>
    </row>
    <row r="13" spans="1:10" ht="12.75" customHeight="1">
      <c r="A13" s="20" t="s">
        <v>9</v>
      </c>
      <c r="B13" s="16">
        <f>'Исходные данные'!C14</f>
        <v>12093067</v>
      </c>
      <c r="C13" s="16">
        <f>'Исходные данные'!D14</f>
        <v>12194873</v>
      </c>
      <c r="D13" s="17">
        <f t="shared" si="0"/>
        <v>101806</v>
      </c>
      <c r="E13" s="101">
        <f t="shared" si="1"/>
        <v>100.8418542624464</v>
      </c>
      <c r="F13" s="14">
        <f t="shared" si="2"/>
        <v>52.60696222077149</v>
      </c>
      <c r="G13" s="14">
        <f>C13/C$9*100</f>
        <v>44.67224044297154</v>
      </c>
      <c r="H13" s="4"/>
      <c r="I13" s="4"/>
      <c r="J13" s="136"/>
    </row>
    <row r="14" spans="1:10" ht="16.5" customHeight="1">
      <c r="A14" s="20" t="s">
        <v>10</v>
      </c>
      <c r="B14" s="16">
        <f>'Исходные данные'!C15</f>
        <v>742835</v>
      </c>
      <c r="C14" s="16">
        <f>'Исходные данные'!D15</f>
        <v>2717255</v>
      </c>
      <c r="D14" s="17">
        <f t="shared" si="0"/>
        <v>1974420</v>
      </c>
      <c r="E14" s="101">
        <f t="shared" si="1"/>
        <v>365.7952304347533</v>
      </c>
      <c r="F14" s="14">
        <f t="shared" si="2"/>
        <v>3.231462521564363</v>
      </c>
      <c r="G14" s="14">
        <f t="shared" si="3"/>
        <v>9.953844431579292</v>
      </c>
      <c r="H14" s="4"/>
      <c r="I14" s="4"/>
      <c r="J14" s="136" t="e">
        <f>I14/H14*100</f>
        <v>#DIV/0!</v>
      </c>
    </row>
    <row r="15" spans="1:8" ht="12.75">
      <c r="A15" s="20" t="s">
        <v>11</v>
      </c>
      <c r="B15" s="16">
        <f>'Исходные данные'!C16</f>
        <v>9579</v>
      </c>
      <c r="C15" s="16">
        <f>'Исходные данные'!D16</f>
        <v>12739</v>
      </c>
      <c r="D15" s="17">
        <f t="shared" si="0"/>
        <v>3160</v>
      </c>
      <c r="E15" s="101">
        <f t="shared" si="1"/>
        <v>132.98882973170475</v>
      </c>
      <c r="F15" s="14">
        <f t="shared" si="2"/>
        <v>0.041670329876843486</v>
      </c>
      <c r="G15" s="14">
        <f t="shared" si="3"/>
        <v>0.04666548565147128</v>
      </c>
      <c r="H15" s="4"/>
    </row>
    <row r="16" spans="1:7" ht="12.75">
      <c r="A16" s="20" t="s">
        <v>12</v>
      </c>
      <c r="B16" s="16">
        <f>'Исходные данные'!C17</f>
        <v>14278</v>
      </c>
      <c r="C16" s="16">
        <f>'Исходные данные'!D17</f>
        <v>51781</v>
      </c>
      <c r="D16" s="17">
        <f t="shared" si="0"/>
        <v>37503</v>
      </c>
      <c r="E16" s="101">
        <f t="shared" si="1"/>
        <v>362.6628379324835</v>
      </c>
      <c r="F16" s="14">
        <f t="shared" si="2"/>
        <v>0.06211180394420831</v>
      </c>
      <c r="G16" s="14">
        <f t="shared" si="3"/>
        <v>0.1896840813657928</v>
      </c>
    </row>
    <row r="17" spans="1:10" ht="12.75">
      <c r="A17" s="21" t="s">
        <v>13</v>
      </c>
      <c r="B17" s="16">
        <f>'Исходные данные'!C18</f>
        <v>29</v>
      </c>
      <c r="C17" s="16">
        <f>'Исходные данные'!D18</f>
        <v>372</v>
      </c>
      <c r="D17" s="17">
        <f t="shared" si="0"/>
        <v>343</v>
      </c>
      <c r="E17" s="101">
        <f t="shared" si="1"/>
        <v>1282.7586206896551</v>
      </c>
      <c r="F17" s="14">
        <f t="shared" si="2"/>
        <v>0.00012615508575304952</v>
      </c>
      <c r="G17" s="14">
        <f t="shared" si="3"/>
        <v>0.0013627098408310948</v>
      </c>
      <c r="H17" s="4"/>
      <c r="I17" s="4"/>
      <c r="J17" s="136"/>
    </row>
    <row r="18" spans="1:8" ht="12.75">
      <c r="A18" s="20" t="s">
        <v>14</v>
      </c>
      <c r="B18" s="16">
        <f>'Исходные данные'!C19</f>
        <v>14205</v>
      </c>
      <c r="C18" s="16">
        <f>'Исходные данные'!D19</f>
        <v>51409</v>
      </c>
      <c r="D18" s="17">
        <f t="shared" si="0"/>
        <v>37204</v>
      </c>
      <c r="E18" s="101">
        <f t="shared" si="1"/>
        <v>361.90777895107357</v>
      </c>
      <c r="F18" s="14">
        <f t="shared" si="2"/>
        <v>0.061794241142140285</v>
      </c>
      <c r="G18" s="14">
        <f t="shared" si="3"/>
        <v>0.1883213715249617</v>
      </c>
      <c r="H18" s="4"/>
    </row>
    <row r="19" spans="1:8" ht="12.75">
      <c r="A19" s="11" t="s">
        <v>15</v>
      </c>
      <c r="B19" s="16">
        <f>'Исходные данные'!C20</f>
        <v>1470856</v>
      </c>
      <c r="C19" s="16">
        <f>'Исходные данные'!D20</f>
        <v>1804318</v>
      </c>
      <c r="D19" s="17">
        <f t="shared" si="0"/>
        <v>333462</v>
      </c>
      <c r="E19" s="101">
        <f t="shared" si="1"/>
        <v>122.67128801187879</v>
      </c>
      <c r="F19" s="14">
        <f t="shared" si="2"/>
        <v>6.3984815451857715</v>
      </c>
      <c r="G19" s="14">
        <f t="shared" si="3"/>
        <v>6.609574985453438</v>
      </c>
      <c r="H19" s="4"/>
    </row>
    <row r="20" spans="1:8" ht="12.75">
      <c r="A20" s="11" t="s">
        <v>147</v>
      </c>
      <c r="B20" s="16">
        <f>'Исходные данные'!C21</f>
        <v>1448197</v>
      </c>
      <c r="C20" s="22">
        <f>'Исходные данные'!D21</f>
        <v>1779684</v>
      </c>
      <c r="D20" s="17">
        <f t="shared" si="0"/>
        <v>331487</v>
      </c>
      <c r="E20" s="101">
        <f t="shared" si="1"/>
        <v>122.88963449033523</v>
      </c>
      <c r="F20" s="14">
        <f t="shared" si="2"/>
        <v>6.299910921458932</v>
      </c>
      <c r="G20" s="14">
        <f t="shared" si="3"/>
        <v>6.519335753681845</v>
      </c>
      <c r="H20" s="4"/>
    </row>
    <row r="21" spans="1:8" ht="15.75" customHeight="1">
      <c r="A21" s="11" t="s">
        <v>148</v>
      </c>
      <c r="B21" s="16">
        <f>'Исходные данные'!C22</f>
        <v>30492</v>
      </c>
      <c r="C21" s="22">
        <f>'Исходные данные'!D22</f>
        <v>45505</v>
      </c>
      <c r="D21" s="17">
        <f>C21-B21</f>
        <v>15013</v>
      </c>
      <c r="E21" s="101">
        <f t="shared" si="1"/>
        <v>149.23586514495605</v>
      </c>
      <c r="F21" s="14">
        <f t="shared" si="2"/>
        <v>0.13264554740627538</v>
      </c>
      <c r="G21" s="14">
        <f t="shared" si="3"/>
        <v>0.16669384759951333</v>
      </c>
      <c r="H21" s="4"/>
    </row>
    <row r="22" spans="1:8" ht="12.75">
      <c r="A22" s="11" t="s">
        <v>149</v>
      </c>
      <c r="B22" s="16">
        <f>'Исходные данные'!C23</f>
        <v>1062975</v>
      </c>
      <c r="C22" s="22">
        <f>'Исходные данные'!D23</f>
        <v>1301905</v>
      </c>
      <c r="D22" s="17">
        <f>C22-B22</f>
        <v>238930</v>
      </c>
      <c r="E22" s="101">
        <f t="shared" si="1"/>
        <v>122.47748065570686</v>
      </c>
      <c r="F22" s="14">
        <f t="shared" si="2"/>
        <v>4.624127664770613</v>
      </c>
      <c r="G22" s="14">
        <f t="shared" si="3"/>
        <v>4.76913643905163</v>
      </c>
      <c r="H22" s="4"/>
    </row>
    <row r="23" spans="1:8" ht="12.75">
      <c r="A23" s="11" t="s">
        <v>150</v>
      </c>
      <c r="B23" s="16">
        <f>'Исходные данные'!C24</f>
        <v>354730</v>
      </c>
      <c r="C23" s="22">
        <f>'Исходные данные'!D24</f>
        <v>432274</v>
      </c>
      <c r="D23" s="17">
        <f>C23-B23</f>
        <v>77544</v>
      </c>
      <c r="E23" s="101">
        <f t="shared" si="1"/>
        <v>121.86000620190003</v>
      </c>
      <c r="F23" s="14">
        <f t="shared" si="2"/>
        <v>1.543137709282043</v>
      </c>
      <c r="G23" s="14">
        <f t="shared" si="3"/>
        <v>1.5835054670307005</v>
      </c>
      <c r="H23" s="4"/>
    </row>
    <row r="24" spans="1:8" ht="12.75">
      <c r="A24" s="11" t="s">
        <v>42</v>
      </c>
      <c r="B24" s="16">
        <f>'Исходные данные'!C25</f>
        <v>16103</v>
      </c>
      <c r="C24" s="22">
        <f>'Исходные данные'!D25</f>
        <v>17262</v>
      </c>
      <c r="D24" s="17">
        <f>C24-B24</f>
        <v>1159</v>
      </c>
      <c r="E24" s="101">
        <f t="shared" si="1"/>
        <v>107.19741663044154</v>
      </c>
      <c r="F24" s="14">
        <f t="shared" si="2"/>
        <v>0.07005087399590883</v>
      </c>
      <c r="G24" s="14">
        <f t="shared" si="3"/>
        <v>0.06323413245275902</v>
      </c>
      <c r="H24" s="4"/>
    </row>
    <row r="25" spans="1:8" ht="25.5">
      <c r="A25" s="11" t="s">
        <v>176</v>
      </c>
      <c r="B25" s="16">
        <f>'Исходные данные'!C26</f>
        <v>6556</v>
      </c>
      <c r="C25" s="22">
        <f>'Исходные данные'!D26</f>
        <v>7372</v>
      </c>
      <c r="D25" s="17">
        <f>C25-B25</f>
        <v>816</v>
      </c>
      <c r="E25" s="101">
        <f t="shared" si="1"/>
        <v>112.44661378889566</v>
      </c>
      <c r="F25" s="14">
        <f t="shared" si="2"/>
        <v>0.028519749730930778</v>
      </c>
      <c r="G25" s="14">
        <f t="shared" si="3"/>
        <v>0.027005099318835563</v>
      </c>
      <c r="H25" s="4"/>
    </row>
    <row r="26" spans="1:8" ht="12.75">
      <c r="A26" s="11" t="s">
        <v>17</v>
      </c>
      <c r="B26" s="16">
        <f>'Исходные данные'!C27</f>
        <v>70140</v>
      </c>
      <c r="C26" s="22">
        <f>'Исходные данные'!D27</f>
        <v>93620</v>
      </c>
      <c r="D26" s="17">
        <f t="shared" si="0"/>
        <v>23480</v>
      </c>
      <c r="E26" s="101">
        <f t="shared" si="1"/>
        <v>133.47590533219275</v>
      </c>
      <c r="F26" s="14">
        <f t="shared" si="2"/>
        <v>0.305121300507548</v>
      </c>
      <c r="G26" s="14">
        <f t="shared" si="3"/>
        <v>0.3429486432758255</v>
      </c>
      <c r="H26" s="4"/>
    </row>
    <row r="27" spans="1:8" ht="12.75">
      <c r="A27" s="11" t="s">
        <v>18</v>
      </c>
      <c r="B27" s="16">
        <f>'Исходные данные'!C28</f>
        <v>2885363</v>
      </c>
      <c r="C27" s="22">
        <f>'Исходные данные'!D28</f>
        <v>3908595</v>
      </c>
      <c r="D27" s="17">
        <f t="shared" si="0"/>
        <v>1023232</v>
      </c>
      <c r="E27" s="101">
        <f t="shared" si="1"/>
        <v>135.46285164119732</v>
      </c>
      <c r="F27" s="14">
        <f t="shared" si="2"/>
        <v>12.551835058402627</v>
      </c>
      <c r="G27" s="14">
        <f t="shared" si="3"/>
        <v>14.317959328825841</v>
      </c>
      <c r="H27" s="4"/>
    </row>
    <row r="28" spans="1:8" ht="14.25" customHeight="1">
      <c r="A28" s="23" t="s">
        <v>19</v>
      </c>
      <c r="B28" s="16">
        <f>'Исходные данные'!C29</f>
        <v>242952</v>
      </c>
      <c r="C28" s="22">
        <f>'Исходные данные'!D29</f>
        <v>327553</v>
      </c>
      <c r="D28" s="17">
        <f t="shared" si="0"/>
        <v>84601</v>
      </c>
      <c r="E28" s="101">
        <f t="shared" si="1"/>
        <v>134.82210477789852</v>
      </c>
      <c r="F28" s="14">
        <f t="shared" si="2"/>
        <v>1.0568838066853408</v>
      </c>
      <c r="G28" s="14">
        <f t="shared" si="3"/>
        <v>1.1998916572412568</v>
      </c>
      <c r="H28" s="4"/>
    </row>
    <row r="29" spans="1:8" ht="14.25" customHeight="1">
      <c r="A29" s="23" t="s">
        <v>20</v>
      </c>
      <c r="B29" s="16">
        <f>'Исходные данные'!C30</f>
        <v>483505</v>
      </c>
      <c r="C29" s="22">
        <f>'Исходные данные'!D30</f>
        <v>469478</v>
      </c>
      <c r="D29" s="17">
        <f t="shared" si="0"/>
        <v>-14027</v>
      </c>
      <c r="E29" s="101">
        <f t="shared" si="1"/>
        <v>97.09889246233234</v>
      </c>
      <c r="F29" s="14">
        <f t="shared" si="2"/>
        <v>2.1033315426561447</v>
      </c>
      <c r="G29" s="14">
        <f t="shared" si="3"/>
        <v>1.7197911039077978</v>
      </c>
      <c r="H29" s="4"/>
    </row>
    <row r="30" spans="1:8" ht="14.25" customHeight="1">
      <c r="A30" s="23" t="s">
        <v>21</v>
      </c>
      <c r="B30" s="16">
        <f>'Исходные данные'!C31</f>
        <v>1338</v>
      </c>
      <c r="C30" s="22">
        <f>'Исходные данные'!D31</f>
        <v>999</v>
      </c>
      <c r="D30" s="17">
        <f t="shared" si="0"/>
        <v>-339</v>
      </c>
      <c r="E30" s="101">
        <f t="shared" si="1"/>
        <v>74.66367713004485</v>
      </c>
      <c r="F30" s="14">
        <f t="shared" si="2"/>
        <v>0.005820534646123456</v>
      </c>
      <c r="G30" s="14">
        <f t="shared" si="3"/>
        <v>0.003659535298360924</v>
      </c>
      <c r="H30" s="4"/>
    </row>
    <row r="31" spans="1:8" ht="14.25" customHeight="1">
      <c r="A31" s="23" t="s">
        <v>22</v>
      </c>
      <c r="B31" s="16">
        <f>'Исходные данные'!C32</f>
        <v>140258</v>
      </c>
      <c r="C31" s="22">
        <f>'Исходные данные'!D32</f>
        <v>179627</v>
      </c>
      <c r="D31" s="17">
        <f t="shared" si="0"/>
        <v>39369</v>
      </c>
      <c r="E31" s="101">
        <f t="shared" si="1"/>
        <v>128.06898715224798</v>
      </c>
      <c r="F31" s="14">
        <f t="shared" si="2"/>
        <v>0.6101468971569385</v>
      </c>
      <c r="G31" s="14">
        <f t="shared" si="3"/>
        <v>0.6580093563950727</v>
      </c>
      <c r="H31" s="4"/>
    </row>
    <row r="32" spans="1:8" ht="12.75">
      <c r="A32" s="23" t="s">
        <v>37</v>
      </c>
      <c r="B32" s="16">
        <f>'Исходные данные'!C33</f>
        <v>1562397</v>
      </c>
      <c r="C32" s="22">
        <f>'Исходные данные'!D33</f>
        <v>1580116</v>
      </c>
      <c r="D32" s="17">
        <f t="shared" si="0"/>
        <v>17719</v>
      </c>
      <c r="E32" s="101">
        <f t="shared" si="1"/>
        <v>101.13409075926285</v>
      </c>
      <c r="F32" s="14">
        <f t="shared" si="2"/>
        <v>6.796700948803699</v>
      </c>
      <c r="G32" s="14">
        <f t="shared" si="3"/>
        <v>5.78827855606093</v>
      </c>
      <c r="H32" s="4"/>
    </row>
    <row r="33" spans="1:8" ht="12.75">
      <c r="A33" s="23" t="s">
        <v>40</v>
      </c>
      <c r="B33" s="16">
        <f>'Исходные данные'!C34</f>
        <v>1042949</v>
      </c>
      <c r="C33" s="22">
        <f>'Исходные данные'!D34</f>
        <v>1039138</v>
      </c>
      <c r="D33" s="17">
        <f t="shared" si="0"/>
        <v>-3811</v>
      </c>
      <c r="E33" s="101">
        <f t="shared" si="1"/>
        <v>99.634593829612</v>
      </c>
      <c r="F33" s="14">
        <f t="shared" si="2"/>
        <v>4.537011052795077</v>
      </c>
      <c r="G33" s="14">
        <f t="shared" si="3"/>
        <v>3.8065687596278015</v>
      </c>
      <c r="H33" s="59"/>
    </row>
    <row r="34" spans="1:8" ht="14.25" customHeight="1">
      <c r="A34" s="23" t="s">
        <v>39</v>
      </c>
      <c r="B34" s="16">
        <f>'Исходные данные'!C35</f>
        <v>495215</v>
      </c>
      <c r="C34" s="22">
        <f>'Исходные данные'!D35</f>
        <v>514211</v>
      </c>
      <c r="D34" s="17">
        <f aca="true" t="shared" si="4" ref="D34:D40">C34-B34</f>
        <v>18996</v>
      </c>
      <c r="E34" s="101">
        <f t="shared" si="1"/>
        <v>103.83590965540219</v>
      </c>
      <c r="F34" s="14">
        <f t="shared" si="2"/>
        <v>2.154272096248152</v>
      </c>
      <c r="G34" s="14">
        <f t="shared" si="3"/>
        <v>1.8836569622677368</v>
      </c>
      <c r="H34" s="4"/>
    </row>
    <row r="35" spans="1:8" ht="14.25" customHeight="1">
      <c r="A35" s="23" t="s">
        <v>41</v>
      </c>
      <c r="B35" s="16">
        <f>'Исходные данные'!C36</f>
        <v>9203</v>
      </c>
      <c r="C35" s="22">
        <f>'Исходные данные'!D36</f>
        <v>8294</v>
      </c>
      <c r="D35" s="17">
        <f t="shared" si="4"/>
        <v>-909</v>
      </c>
      <c r="E35" s="101">
        <f t="shared" si="1"/>
        <v>90.12278604802782</v>
      </c>
      <c r="F35" s="14">
        <f t="shared" si="2"/>
        <v>0.04003466393742464</v>
      </c>
      <c r="G35" s="14">
        <f t="shared" si="3"/>
        <v>0.030382568332938443</v>
      </c>
      <c r="H35" s="4"/>
    </row>
    <row r="36" spans="1:8" ht="14.25" customHeight="1">
      <c r="A36" s="23" t="s">
        <v>145</v>
      </c>
      <c r="B36" s="16">
        <f>'Исходные данные'!C37</f>
        <v>15179</v>
      </c>
      <c r="C36" s="22">
        <f>'Исходные данные'!D37</f>
        <v>18483</v>
      </c>
      <c r="D36" s="17">
        <f t="shared" si="4"/>
        <v>3304</v>
      </c>
      <c r="E36" s="101">
        <f t="shared" si="1"/>
        <v>121.76691481652281</v>
      </c>
      <c r="F36" s="14">
        <f t="shared" si="2"/>
        <v>0.06603131195329442</v>
      </c>
      <c r="G36" s="14">
        <f t="shared" si="3"/>
        <v>0.06770689781742238</v>
      </c>
      <c r="H36" s="4"/>
    </row>
    <row r="37" spans="1:8" ht="25.5">
      <c r="A37" s="23" t="s">
        <v>152</v>
      </c>
      <c r="B37" s="16">
        <f>'Исходные данные'!C38</f>
        <v>-149</v>
      </c>
      <c r="C37" s="22">
        <f>'Исходные данные'!D38</f>
        <v>-10</v>
      </c>
      <c r="D37" s="17">
        <f t="shared" si="4"/>
        <v>139</v>
      </c>
      <c r="E37" s="101">
        <f t="shared" si="1"/>
        <v>1490</v>
      </c>
      <c r="F37" s="14">
        <f t="shared" si="2"/>
        <v>-0.0006481761302484267</v>
      </c>
      <c r="G37" s="14">
        <f t="shared" si="3"/>
        <v>-3.663198496857781E-05</v>
      </c>
      <c r="H37" s="4"/>
    </row>
    <row r="38" spans="1:8" ht="15" customHeight="1">
      <c r="A38" s="23" t="s">
        <v>23</v>
      </c>
      <c r="B38" s="16">
        <f>'Исходные данные'!C39</f>
        <v>-4</v>
      </c>
      <c r="C38" s="22">
        <f>'Исходные данные'!D39</f>
        <v>156</v>
      </c>
      <c r="D38" s="17">
        <f t="shared" si="4"/>
        <v>160</v>
      </c>
      <c r="E38" s="101">
        <f t="shared" si="1"/>
      </c>
      <c r="F38" s="14">
        <f t="shared" si="2"/>
        <v>-1.7400701483179242E-05</v>
      </c>
      <c r="G38" s="14">
        <f t="shared" si="3"/>
        <v>0.000571458965509814</v>
      </c>
      <c r="H38" s="4"/>
    </row>
    <row r="39" spans="1:8" ht="14.25" customHeight="1">
      <c r="A39" s="11" t="s">
        <v>28</v>
      </c>
      <c r="B39" s="16">
        <f>'Исходные данные'!C48</f>
        <v>16067</v>
      </c>
      <c r="C39" s="40">
        <f>'Исходные данные'!D48</f>
        <v>22065</v>
      </c>
      <c r="D39" s="17">
        <f t="shared" si="4"/>
        <v>5998</v>
      </c>
      <c r="E39" s="101">
        <f t="shared" si="1"/>
        <v>137.33117570174892</v>
      </c>
      <c r="F39" s="19">
        <f t="shared" si="2"/>
        <v>0.06989426768256023</v>
      </c>
      <c r="G39" s="19">
        <f t="shared" si="3"/>
        <v>0.08082847483316695</v>
      </c>
      <c r="H39" s="4"/>
    </row>
    <row r="40" spans="1:8" ht="26.25" thickBot="1">
      <c r="A40" s="142" t="s">
        <v>177</v>
      </c>
      <c r="B40" s="139">
        <f>'Исходные данные'!C51</f>
        <v>0</v>
      </c>
      <c r="C40" s="140">
        <f>'Исходные данные'!D51</f>
        <v>0</v>
      </c>
      <c r="D40" s="143">
        <f t="shared" si="4"/>
        <v>0</v>
      </c>
      <c r="E40" s="144">
        <f>IF(B40&lt;&gt;0,IF(AND(B40&gt;0,C40&gt;0),C40/B40*100,IF(AND(B40&lt;0,C40&lt;0),B40/C40*100,"")),"")</f>
      </c>
      <c r="F40" s="145">
        <f>B40/B$9*100</f>
        <v>0</v>
      </c>
      <c r="G40" s="145">
        <f>C40/C$9*100</f>
        <v>0</v>
      </c>
      <c r="H40" s="4"/>
    </row>
    <row r="41" spans="1:10" ht="6" customHeight="1">
      <c r="A41" s="28"/>
      <c r="B41" s="29"/>
      <c r="C41" s="29"/>
      <c r="D41" s="30"/>
      <c r="E41" s="31"/>
      <c r="F41" s="32"/>
      <c r="G41" s="32"/>
      <c r="H41" s="4"/>
      <c r="J41" s="4"/>
    </row>
    <row r="42" spans="1:7" ht="32.25" customHeight="1">
      <c r="A42" s="153" t="str">
        <f>"федеральный бюджет
(доля в консолидированном бюджете:    "&amp;B45&amp;" - "&amp;TEXT(IF(AND(B46&gt;0,B$9&gt;0),B46/B$9*100,IF(AND(B46&lt;0,B$9&lt;0),B$9/B46*100,0)),"0.0")&amp;"%;     "&amp;C45&amp;" - "&amp;TEXT(IF(AND(C46&gt;0,C$9&gt;0),C46/C$9*100,IF(AND(C46&lt;0,C$9&lt;0),C$9/C46*100,0)),"0.0")&amp;"%) "</f>
        <v>федеральный бюджет
(доля в консолидированном бюджете:    2014г. - 6.7%;     2015г. - 13.7%) </v>
      </c>
      <c r="B42" s="153"/>
      <c r="C42" s="153"/>
      <c r="D42" s="153"/>
      <c r="E42" s="153"/>
      <c r="F42" s="153"/>
      <c r="G42" s="153"/>
    </row>
    <row r="43" spans="1:7" ht="12.75" customHeight="1" thickBot="1">
      <c r="A43" s="133"/>
      <c r="B43" s="132"/>
      <c r="C43" s="132"/>
      <c r="D43" s="33"/>
      <c r="E43" s="34"/>
      <c r="F43" s="35"/>
      <c r="G43" s="36" t="s">
        <v>29</v>
      </c>
    </row>
    <row r="44" spans="1:7" ht="26.25" thickBot="1">
      <c r="A44" s="38"/>
      <c r="B44" s="93" t="str">
        <f>$B$5</f>
        <v>январь-октябрь</v>
      </c>
      <c r="C44" s="61" t="str">
        <f>$C$5</f>
        <v>январь-октябрь</v>
      </c>
      <c r="D44" s="160" t="s">
        <v>1</v>
      </c>
      <c r="E44" s="161"/>
      <c r="F44" s="156" t="s">
        <v>30</v>
      </c>
      <c r="G44" s="157"/>
    </row>
    <row r="45" spans="1:7" ht="13.5" thickBot="1">
      <c r="A45" s="7"/>
      <c r="B45" s="95" t="str">
        <f>$B$6</f>
        <v>2014г.</v>
      </c>
      <c r="C45" s="95" t="str">
        <f>$C$6</f>
        <v>2015г.</v>
      </c>
      <c r="D45" s="8" t="s">
        <v>3</v>
      </c>
      <c r="E45" s="106" t="s">
        <v>4</v>
      </c>
      <c r="F45" s="10" t="str">
        <f>$F$6</f>
        <v>2014г.</v>
      </c>
      <c r="G45" s="10" t="str">
        <f>$G$6</f>
        <v>2015г.</v>
      </c>
    </row>
    <row r="46" spans="1:9" s="2" customFormat="1" ht="25.5">
      <c r="A46" s="39" t="s">
        <v>31</v>
      </c>
      <c r="B46" s="85">
        <f>'Исходные данные'!C53</f>
        <v>1533616</v>
      </c>
      <c r="C46" s="86">
        <f>'Исходные данные'!D53</f>
        <v>3731980</v>
      </c>
      <c r="D46" s="86">
        <f aca="true" t="shared" si="5" ref="D46:D61">C46-B46</f>
        <v>2198364</v>
      </c>
      <c r="E46" s="99">
        <f aca="true" t="shared" si="6" ref="E46:E61">IF(B46&lt;&gt;0,IF(AND(B46&gt;0,C46&gt;0),C46/B46*100,IF(AND(B46&lt;0,C46&lt;0),B46/C46*100,"")),"")</f>
        <v>243.34513985247938</v>
      </c>
      <c r="F46" s="87">
        <v>100</v>
      </c>
      <c r="G46" s="87">
        <f>B46/$B$46*100</f>
        <v>100</v>
      </c>
      <c r="H46" s="4"/>
      <c r="I46" s="84"/>
    </row>
    <row r="47" spans="1:9" s="2" customFormat="1" ht="14.25" thickBot="1">
      <c r="A47" s="125" t="s">
        <v>178</v>
      </c>
      <c r="B47" s="126">
        <f>B46-B50</f>
        <v>1532577</v>
      </c>
      <c r="C47" s="126">
        <f>C46-C50</f>
        <v>3727248</v>
      </c>
      <c r="D47" s="127">
        <f>C47-B47</f>
        <v>2194671</v>
      </c>
      <c r="E47" s="116">
        <f t="shared" si="6"/>
        <v>243.20135301521555</v>
      </c>
      <c r="F47" s="117"/>
      <c r="G47" s="117"/>
      <c r="H47" s="4"/>
      <c r="I47" s="84"/>
    </row>
    <row r="48" spans="1:9" ht="12.75">
      <c r="A48" s="15" t="s">
        <v>7</v>
      </c>
      <c r="B48" s="137">
        <f>'Исходные данные'!C54</f>
        <v>115166</v>
      </c>
      <c r="C48" s="138">
        <f>'Исходные данные'!D54</f>
        <v>208405</v>
      </c>
      <c r="D48" s="13">
        <f t="shared" si="5"/>
        <v>93239</v>
      </c>
      <c r="E48" s="100">
        <f t="shared" si="6"/>
        <v>180.96052654429258</v>
      </c>
      <c r="F48" s="14">
        <f aca="true" t="shared" si="7" ref="F48:F61">B48/$B$46*100</f>
        <v>7.509441737697051</v>
      </c>
      <c r="G48" s="14">
        <f aca="true" t="shared" si="8" ref="G48:G61">C48/$C$46*100</f>
        <v>5.584301094861173</v>
      </c>
      <c r="H48" s="4"/>
      <c r="I48" s="84"/>
    </row>
    <row r="49" spans="1:9" ht="12.75">
      <c r="A49" s="15" t="s">
        <v>59</v>
      </c>
      <c r="B49" s="12">
        <f>'Исходные данные'!C55</f>
        <v>23116</v>
      </c>
      <c r="C49" s="124">
        <f>'Исходные данные'!D55</f>
        <v>0</v>
      </c>
      <c r="D49" s="13"/>
      <c r="E49" s="100"/>
      <c r="F49" s="14"/>
      <c r="G49" s="14"/>
      <c r="H49" s="4"/>
      <c r="I49" s="84"/>
    </row>
    <row r="50" spans="1:9" ht="12.75">
      <c r="A50" s="41" t="s">
        <v>32</v>
      </c>
      <c r="B50" s="12">
        <f>'Исходные данные'!C56</f>
        <v>1039</v>
      </c>
      <c r="C50" s="124">
        <f>'Исходные данные'!D56</f>
        <v>4732</v>
      </c>
      <c r="D50" s="17">
        <f t="shared" si="5"/>
        <v>3693</v>
      </c>
      <c r="E50" s="101">
        <f t="shared" si="6"/>
        <v>455.4379210779596</v>
      </c>
      <c r="F50" s="19">
        <f t="shared" si="7"/>
        <v>0.06774838029858844</v>
      </c>
      <c r="G50" s="19">
        <f t="shared" si="8"/>
        <v>0.12679596353678207</v>
      </c>
      <c r="H50" s="4"/>
      <c r="I50" s="84"/>
    </row>
    <row r="51" spans="1:9" ht="12.75">
      <c r="A51" s="20" t="s">
        <v>10</v>
      </c>
      <c r="B51" s="12">
        <f>'Исходные данные'!C57</f>
        <v>742835</v>
      </c>
      <c r="C51" s="124">
        <f>'Исходные данные'!D57</f>
        <v>2717255</v>
      </c>
      <c r="D51" s="17">
        <f t="shared" si="5"/>
        <v>1974420</v>
      </c>
      <c r="E51" s="101">
        <f t="shared" si="6"/>
        <v>365.7952304347533</v>
      </c>
      <c r="F51" s="19">
        <f t="shared" si="7"/>
        <v>48.43683164494893</v>
      </c>
      <c r="G51" s="19">
        <f t="shared" si="8"/>
        <v>72.8100096999448</v>
      </c>
      <c r="H51" s="4"/>
      <c r="I51" s="84"/>
    </row>
    <row r="52" spans="1:9" ht="12.75">
      <c r="A52" s="20" t="s">
        <v>11</v>
      </c>
      <c r="B52" s="12">
        <f>'Исходные данные'!C58</f>
        <v>9579</v>
      </c>
      <c r="C52" s="124">
        <f>'Исходные данные'!D58</f>
        <v>12739</v>
      </c>
      <c r="D52" s="17">
        <f t="shared" si="5"/>
        <v>3160</v>
      </c>
      <c r="E52" s="101">
        <f t="shared" si="6"/>
        <v>132.98882973170475</v>
      </c>
      <c r="F52" s="19">
        <f t="shared" si="7"/>
        <v>0.6246022472379005</v>
      </c>
      <c r="G52" s="19">
        <f t="shared" si="8"/>
        <v>0.3413469525560158</v>
      </c>
      <c r="H52" s="4"/>
      <c r="I52" s="84"/>
    </row>
    <row r="53" spans="1:9" ht="12.75">
      <c r="A53" s="20" t="s">
        <v>12</v>
      </c>
      <c r="B53" s="12">
        <f>'Исходные данные'!C59</f>
        <v>44</v>
      </c>
      <c r="C53" s="124">
        <f>'Исходные данные'!D59</f>
        <v>0</v>
      </c>
      <c r="D53" s="17">
        <f t="shared" si="5"/>
        <v>-44</v>
      </c>
      <c r="E53" s="101">
        <f t="shared" si="6"/>
      </c>
      <c r="F53" s="19">
        <f t="shared" si="7"/>
        <v>0.0028690363167833406</v>
      </c>
      <c r="G53" s="19">
        <f t="shared" si="8"/>
        <v>0</v>
      </c>
      <c r="H53" s="4"/>
      <c r="I53" s="84"/>
    </row>
    <row r="54" spans="1:9" ht="12.75">
      <c r="A54" s="11" t="s">
        <v>33</v>
      </c>
      <c r="B54" s="12">
        <f>'Исходные данные'!C60</f>
        <v>583185</v>
      </c>
      <c r="C54" s="124">
        <f>'Исходные данные'!D60</f>
        <v>710934</v>
      </c>
      <c r="D54" s="17">
        <f t="shared" si="5"/>
        <v>127749</v>
      </c>
      <c r="E54" s="101">
        <f t="shared" si="6"/>
        <v>121.90539880140949</v>
      </c>
      <c r="F54" s="19">
        <f t="shared" si="7"/>
        <v>38.02679419098392</v>
      </c>
      <c r="G54" s="19">
        <f t="shared" si="8"/>
        <v>19.049780545447724</v>
      </c>
      <c r="H54" s="4"/>
      <c r="I54" s="84"/>
    </row>
    <row r="55" spans="1:9" ht="12.75">
      <c r="A55" s="11" t="s">
        <v>147</v>
      </c>
      <c r="B55" s="12">
        <f>'Исходные данные'!C61</f>
        <v>567082</v>
      </c>
      <c r="C55" s="124">
        <f>'Исходные данные'!D61</f>
        <v>693672</v>
      </c>
      <c r="D55" s="17">
        <f t="shared" si="5"/>
        <v>126590</v>
      </c>
      <c r="E55" s="101">
        <f t="shared" si="6"/>
        <v>122.32305028196981</v>
      </c>
      <c r="F55" s="19">
        <f t="shared" si="7"/>
        <v>36.976792104412056</v>
      </c>
      <c r="G55" s="19">
        <f t="shared" si="8"/>
        <v>18.587237873729226</v>
      </c>
      <c r="H55" s="4"/>
      <c r="I55" s="84"/>
    </row>
    <row r="56" spans="1:9" ht="12.75">
      <c r="A56" s="11" t="s">
        <v>149</v>
      </c>
      <c r="B56" s="16">
        <f>'Исходные данные'!C62</f>
        <v>425190</v>
      </c>
      <c r="C56" s="40">
        <f>'Исходные данные'!D62</f>
        <v>520762</v>
      </c>
      <c r="D56" s="17">
        <f>C56-B56</f>
        <v>95572</v>
      </c>
      <c r="E56" s="101">
        <f t="shared" si="6"/>
        <v>122.47748065570686</v>
      </c>
      <c r="F56" s="19">
        <f>B56/$B$46*100</f>
        <v>27.724671625752467</v>
      </c>
      <c r="G56" s="19">
        <f>C56/$C$46*100</f>
        <v>13.95404048253206</v>
      </c>
      <c r="H56" s="4"/>
      <c r="I56" s="84"/>
    </row>
    <row r="57" spans="1:9" ht="12.75">
      <c r="A57" s="11" t="s">
        <v>150</v>
      </c>
      <c r="B57" s="12">
        <f>'Исходные данные'!C63</f>
        <v>141892</v>
      </c>
      <c r="C57" s="124">
        <f>'Исходные данные'!D63</f>
        <v>172910</v>
      </c>
      <c r="D57" s="17">
        <f>C57-B57</f>
        <v>31018</v>
      </c>
      <c r="E57" s="101">
        <f t="shared" si="6"/>
        <v>121.86028810644716</v>
      </c>
      <c r="F57" s="19">
        <f>B57/$B$46*100</f>
        <v>9.252120478659586</v>
      </c>
      <c r="G57" s="19">
        <f>C57/$C$46*100</f>
        <v>4.633197391197166</v>
      </c>
      <c r="H57" s="4"/>
      <c r="I57" s="84"/>
    </row>
    <row r="58" spans="1:9" ht="12.75">
      <c r="A58" s="11" t="s">
        <v>146</v>
      </c>
      <c r="B58" s="12">
        <f>'Исходные данные'!C64</f>
        <v>16103</v>
      </c>
      <c r="C58" s="124">
        <f>'Исходные данные'!D64</f>
        <v>17262</v>
      </c>
      <c r="D58" s="17">
        <f t="shared" si="5"/>
        <v>1159</v>
      </c>
      <c r="E58" s="101">
        <f t="shared" si="6"/>
        <v>107.19741663044154</v>
      </c>
      <c r="F58" s="19">
        <f t="shared" si="7"/>
        <v>1.0500020865718667</v>
      </c>
      <c r="G58" s="19">
        <f t="shared" si="8"/>
        <v>0.4625426717184979</v>
      </c>
      <c r="H58" s="4"/>
      <c r="I58" s="84"/>
    </row>
    <row r="59" spans="1:9" ht="12.75">
      <c r="A59" s="23" t="s">
        <v>22</v>
      </c>
      <c r="B59" s="12">
        <f>'Исходные данные'!C65</f>
        <v>49974</v>
      </c>
      <c r="C59" s="124">
        <f>'Исходные данные'!D65</f>
        <v>65664</v>
      </c>
      <c r="D59" s="17">
        <f t="shared" si="5"/>
        <v>15690</v>
      </c>
      <c r="E59" s="101">
        <f t="shared" si="6"/>
        <v>131.39632608956657</v>
      </c>
      <c r="F59" s="19">
        <f t="shared" si="7"/>
        <v>3.258573202157515</v>
      </c>
      <c r="G59" s="19">
        <f t="shared" si="8"/>
        <v>1.759494959780063</v>
      </c>
      <c r="H59" s="4"/>
      <c r="I59" s="84"/>
    </row>
    <row r="60" spans="1:9" ht="12.75">
      <c r="A60" s="23" t="s">
        <v>23</v>
      </c>
      <c r="B60" s="12">
        <f>'Исходные данные'!C66</f>
        <v>64</v>
      </c>
      <c r="C60" s="124">
        <f>'Исходные данные'!D66</f>
        <v>91</v>
      </c>
      <c r="D60" s="17">
        <f t="shared" si="5"/>
        <v>27</v>
      </c>
      <c r="E60" s="101">
        <f t="shared" si="6"/>
        <v>142.1875</v>
      </c>
      <c r="F60" s="19">
        <f t="shared" si="7"/>
        <v>0.004173143733503041</v>
      </c>
      <c r="G60" s="19">
        <f t="shared" si="8"/>
        <v>0.002438383914168886</v>
      </c>
      <c r="H60" s="4"/>
      <c r="I60" s="84"/>
    </row>
    <row r="61" spans="1:9" ht="12.75">
      <c r="A61" s="11" t="s">
        <v>28</v>
      </c>
      <c r="B61" s="16">
        <f>'Исходные данные'!C67</f>
        <v>8614</v>
      </c>
      <c r="C61" s="40">
        <f>'Исходные данные'!D67</f>
        <v>12160</v>
      </c>
      <c r="D61" s="17">
        <f t="shared" si="5"/>
        <v>3546</v>
      </c>
      <c r="E61" s="101">
        <f t="shared" si="6"/>
        <v>141.1655444625029</v>
      </c>
      <c r="F61" s="19">
        <f t="shared" si="7"/>
        <v>0.561679064381175</v>
      </c>
      <c r="G61" s="19">
        <f t="shared" si="8"/>
        <v>0.32583239995927094</v>
      </c>
      <c r="H61" s="4"/>
      <c r="I61" s="84"/>
    </row>
    <row r="62" spans="1:9" ht="26.25" thickBot="1">
      <c r="A62" s="142" t="s">
        <v>177</v>
      </c>
      <c r="B62" s="139">
        <f>'Исходные данные'!C68</f>
        <v>0</v>
      </c>
      <c r="C62" s="140">
        <f>'Исходные данные'!D68</f>
        <v>0</v>
      </c>
      <c r="D62" s="143">
        <f>C62-B62</f>
        <v>0</v>
      </c>
      <c r="E62" s="144">
        <f>IF(B62&lt;&gt;0,IF(AND(B62&gt;0,C62&gt;0),C62/B62*100,IF(AND(B62&lt;0,C62&lt;0),B62/C62*100,"")),"")</f>
      </c>
      <c r="F62" s="145">
        <f>B62/$B$46*100</f>
        <v>0</v>
      </c>
      <c r="G62" s="145">
        <f>C62/$C$46*100</f>
        <v>0</v>
      </c>
      <c r="H62" s="4"/>
      <c r="I62" s="84"/>
    </row>
    <row r="63" spans="1:7" ht="8.25" customHeight="1">
      <c r="A63" s="37"/>
      <c r="B63" s="43"/>
      <c r="C63" s="44"/>
      <c r="D63" s="45"/>
      <c r="E63" s="45"/>
      <c r="F63" s="46"/>
      <c r="G63" s="46"/>
    </row>
    <row r="64" spans="1:7" ht="32.25" customHeight="1">
      <c r="A64" s="153" t="str">
        <f>"консолидированный бюджет
(доля в консолидированном бюджете:    "&amp;B67&amp;" - "&amp;TEXT(IF(AND(B68&gt;0,B$9&gt;0),B68/B$9*100,IF(AND(B68&lt;0,B$9&lt;0),B$9/B68*100,0)),"0.0")&amp;"%;     "&amp;C67&amp;" - "&amp;TEXT(IF(AND(C68&gt;0,C$9&gt;0),C68/C$9*100,IF(AND(C68&lt;0,C$9&lt;0),C$9/C68*100,0)),"0.0")&amp;"%) "</f>
        <v>консолидированный бюджет
(доля в консолидированном бюджете:    2014г. - 93.3%;     2015г. - 86.3%) </v>
      </c>
      <c r="B64" s="153"/>
      <c r="C64" s="153"/>
      <c r="D64" s="153"/>
      <c r="E64" s="153"/>
      <c r="F64" s="153"/>
      <c r="G64" s="153"/>
    </row>
    <row r="65" spans="1:7" ht="10.5" customHeight="1" thickBot="1">
      <c r="A65" s="134"/>
      <c r="B65" s="47"/>
      <c r="E65" s="36"/>
      <c r="F65" s="35"/>
      <c r="G65" s="36" t="s">
        <v>29</v>
      </c>
    </row>
    <row r="66" spans="1:7" ht="26.25" thickBot="1">
      <c r="A66" s="6"/>
      <c r="B66" s="93" t="str">
        <f>$B$5</f>
        <v>январь-октябрь</v>
      </c>
      <c r="C66" s="61" t="str">
        <f>$C$5</f>
        <v>январь-октябрь</v>
      </c>
      <c r="D66" s="154" t="s">
        <v>1</v>
      </c>
      <c r="E66" s="155"/>
      <c r="F66" s="156" t="s">
        <v>30</v>
      </c>
      <c r="G66" s="157"/>
    </row>
    <row r="67" spans="1:7" ht="13.5" thickBot="1">
      <c r="A67" s="49"/>
      <c r="B67" s="95" t="str">
        <f>$B$6</f>
        <v>2014г.</v>
      </c>
      <c r="C67" s="95" t="str">
        <f>$C$6</f>
        <v>2015г.</v>
      </c>
      <c r="D67" s="50" t="s">
        <v>3</v>
      </c>
      <c r="E67" s="96" t="s">
        <v>4</v>
      </c>
      <c r="F67" s="10" t="str">
        <f>$F$6</f>
        <v>2014г.</v>
      </c>
      <c r="G67" s="10" t="str">
        <f>$G$6</f>
        <v>2015г.</v>
      </c>
    </row>
    <row r="68" spans="1:9" s="2" customFormat="1" ht="12.75">
      <c r="A68" s="39" t="s">
        <v>34</v>
      </c>
      <c r="B68" s="85">
        <f>'Исходные данные'!C70</f>
        <v>21453963</v>
      </c>
      <c r="C68" s="88">
        <f>'Исходные данные'!D70</f>
        <v>23566568</v>
      </c>
      <c r="D68" s="89">
        <f aca="true" t="shared" si="9" ref="D68:D89">C68-B68</f>
        <v>2112605</v>
      </c>
      <c r="E68" s="83">
        <f aca="true" t="shared" si="10" ref="E68:E95">IF(B68&lt;&gt;0,IF(AND(B68&gt;0,C68&gt;0),C68/B68*100,IF(AND(B68&lt;0,C68&lt;0),B68/C68*100,"")),"")</f>
        <v>109.84715504543378</v>
      </c>
      <c r="F68" s="87">
        <v>100</v>
      </c>
      <c r="G68" s="87">
        <f>B68/$B$68*100</f>
        <v>100</v>
      </c>
      <c r="H68" s="84"/>
      <c r="I68" s="84"/>
    </row>
    <row r="69" spans="1:9" ht="12.75">
      <c r="A69" s="11" t="s">
        <v>7</v>
      </c>
      <c r="B69" s="16">
        <f>'Исходные данные'!C71</f>
        <v>3139832</v>
      </c>
      <c r="C69" s="22">
        <f>'Исходные данные'!D71</f>
        <v>3722593</v>
      </c>
      <c r="D69" s="51">
        <f t="shared" si="9"/>
        <v>582761</v>
      </c>
      <c r="E69" s="18">
        <f t="shared" si="10"/>
        <v>118.56026054897204</v>
      </c>
      <c r="F69" s="19">
        <f aca="true" t="shared" si="11" ref="F69:F87">B69/$B$68*100</f>
        <v>14.635207490569456</v>
      </c>
      <c r="G69" s="19">
        <f aca="true" t="shared" si="12" ref="G69:G89">C69/$C$68*100</f>
        <v>15.796076034490895</v>
      </c>
      <c r="H69" s="4"/>
      <c r="I69" s="84"/>
    </row>
    <row r="70" spans="1:9" ht="12.75">
      <c r="A70" s="20" t="s">
        <v>9</v>
      </c>
      <c r="B70" s="16">
        <f>'Исходные данные'!C72</f>
        <v>12069951</v>
      </c>
      <c r="C70" s="22">
        <f>'Исходные данные'!D72</f>
        <v>12194873</v>
      </c>
      <c r="D70" s="51">
        <f t="shared" si="9"/>
        <v>124922</v>
      </c>
      <c r="E70" s="18">
        <f t="shared" si="10"/>
        <v>101.03498348916247</v>
      </c>
      <c r="F70" s="19">
        <f t="shared" si="11"/>
        <v>56.25977354393685</v>
      </c>
      <c r="G70" s="19">
        <f t="shared" si="12"/>
        <v>51.74649528942865</v>
      </c>
      <c r="H70" s="4"/>
      <c r="I70" s="84"/>
    </row>
    <row r="71" spans="1:9" ht="12.75">
      <c r="A71" s="20" t="s">
        <v>12</v>
      </c>
      <c r="B71" s="16">
        <f>'Исходные данные'!C73</f>
        <v>14234</v>
      </c>
      <c r="C71" s="22">
        <f>'Исходные данные'!D73</f>
        <v>51781</v>
      </c>
      <c r="D71" s="51">
        <f t="shared" si="9"/>
        <v>37547</v>
      </c>
      <c r="E71" s="18">
        <f t="shared" si="10"/>
        <v>363.78389770970915</v>
      </c>
      <c r="F71" s="19">
        <f t="shared" si="11"/>
        <v>0.06634671645513698</v>
      </c>
      <c r="G71" s="19">
        <f t="shared" si="12"/>
        <v>0.21972227776229444</v>
      </c>
      <c r="H71" s="4"/>
      <c r="I71" s="84"/>
    </row>
    <row r="72" spans="1:9" ht="12.75">
      <c r="A72" s="21" t="s">
        <v>13</v>
      </c>
      <c r="B72" s="16">
        <f>'Исходные данные'!C74</f>
        <v>29</v>
      </c>
      <c r="C72" s="22">
        <f>'Исходные данные'!D74</f>
        <v>372</v>
      </c>
      <c r="D72" s="51">
        <f t="shared" si="9"/>
        <v>343</v>
      </c>
      <c r="E72" s="18">
        <f t="shared" si="10"/>
        <v>1282.7586206896551</v>
      </c>
      <c r="F72" s="19">
        <f t="shared" si="11"/>
        <v>0.00013517316124764454</v>
      </c>
      <c r="G72" s="19">
        <f t="shared" si="12"/>
        <v>0.0015785073159570793</v>
      </c>
      <c r="H72" s="4"/>
      <c r="I72" s="84"/>
    </row>
    <row r="73" spans="1:9" ht="12.75">
      <c r="A73" s="20" t="s">
        <v>14</v>
      </c>
      <c r="B73" s="16">
        <f>'Исходные данные'!C75</f>
        <v>14205</v>
      </c>
      <c r="C73" s="22">
        <f>'Исходные данные'!D75</f>
        <v>51409</v>
      </c>
      <c r="D73" s="51">
        <f t="shared" si="9"/>
        <v>37204</v>
      </c>
      <c r="E73" s="18">
        <f t="shared" si="10"/>
        <v>361.90777895107357</v>
      </c>
      <c r="F73" s="19">
        <f t="shared" si="11"/>
        <v>0.06621154329388934</v>
      </c>
      <c r="G73" s="19">
        <f t="shared" si="12"/>
        <v>0.21814377044633734</v>
      </c>
      <c r="H73" s="4"/>
      <c r="I73" s="84"/>
    </row>
    <row r="74" spans="1:9" ht="12.75">
      <c r="A74" s="11" t="s">
        <v>15</v>
      </c>
      <c r="B74" s="16">
        <f>'Исходные данные'!C76</f>
        <v>887671</v>
      </c>
      <c r="C74" s="22">
        <f>'Исходные данные'!D76</f>
        <v>1093384</v>
      </c>
      <c r="D74" s="51">
        <f t="shared" si="9"/>
        <v>205713</v>
      </c>
      <c r="E74" s="18">
        <f t="shared" si="10"/>
        <v>123.17446441305393</v>
      </c>
      <c r="F74" s="19">
        <f t="shared" si="11"/>
        <v>4.137561904064065</v>
      </c>
      <c r="G74" s="19">
        <f t="shared" si="12"/>
        <v>4.639555492339826</v>
      </c>
      <c r="H74" s="4"/>
      <c r="I74" s="84"/>
    </row>
    <row r="75" spans="1:9" ht="12.75">
      <c r="A75" s="11" t="s">
        <v>147</v>
      </c>
      <c r="B75" s="16">
        <f>'Исходные данные'!C77</f>
        <v>881115</v>
      </c>
      <c r="C75" s="22">
        <f>'Исходные данные'!D77</f>
        <v>1086012</v>
      </c>
      <c r="D75" s="51">
        <f>C75-B75</f>
        <v>204897</v>
      </c>
      <c r="E75" s="18">
        <f t="shared" si="10"/>
        <v>123.25428576292539</v>
      </c>
      <c r="F75" s="19">
        <f>B75/$B$68*100</f>
        <v>4.1070034473351145</v>
      </c>
      <c r="G75" s="19">
        <f t="shared" si="12"/>
        <v>4.608273890368763</v>
      </c>
      <c r="H75" s="4"/>
      <c r="I75" s="84"/>
    </row>
    <row r="76" spans="1:9" ht="25.5">
      <c r="A76" s="11" t="s">
        <v>148</v>
      </c>
      <c r="B76" s="16">
        <f>'Исходные данные'!C78</f>
        <v>30492</v>
      </c>
      <c r="C76" s="22">
        <f>'Исходные данные'!D78</f>
        <v>45505</v>
      </c>
      <c r="D76" s="51">
        <f>C76-B76</f>
        <v>15013</v>
      </c>
      <c r="E76" s="18">
        <f t="shared" si="10"/>
        <v>149.23586514495605</v>
      </c>
      <c r="F76" s="19">
        <f>B76/$B$68*100</f>
        <v>0.1421275873366613</v>
      </c>
      <c r="G76" s="19">
        <f t="shared" si="12"/>
        <v>0.1930913317543734</v>
      </c>
      <c r="H76" s="4"/>
      <c r="I76" s="84"/>
    </row>
    <row r="77" spans="1:9" ht="12.75">
      <c r="A77" s="11" t="s">
        <v>149</v>
      </c>
      <c r="B77" s="16">
        <f>'Исходные данные'!C79</f>
        <v>637785</v>
      </c>
      <c r="C77" s="22">
        <f>'Исходные данные'!D79</f>
        <v>781143</v>
      </c>
      <c r="D77" s="51">
        <f>C77-B77</f>
        <v>143358</v>
      </c>
      <c r="E77" s="18">
        <f t="shared" si="10"/>
        <v>122.47748065570686</v>
      </c>
      <c r="F77" s="19">
        <f>B77/$B$68*100</f>
        <v>2.9728074015975507</v>
      </c>
      <c r="G77" s="19">
        <f t="shared" si="12"/>
        <v>3.31462349545339</v>
      </c>
      <c r="H77" s="4"/>
      <c r="I77" s="84"/>
    </row>
    <row r="78" spans="1:9" ht="12.75">
      <c r="A78" s="11" t="s">
        <v>150</v>
      </c>
      <c r="B78" s="16">
        <f>'Исходные данные'!C80</f>
        <v>212838</v>
      </c>
      <c r="C78" s="22">
        <f>'Исходные данные'!D80</f>
        <v>259364</v>
      </c>
      <c r="D78" s="51">
        <f>C78-B78</f>
        <v>46526</v>
      </c>
      <c r="E78" s="18">
        <f t="shared" si="10"/>
        <v>121.8598182655353</v>
      </c>
      <c r="F78" s="19">
        <f>B78/$B$68*100</f>
        <v>0.9920684584009024</v>
      </c>
      <c r="G78" s="19">
        <f t="shared" si="12"/>
        <v>1.100559063161</v>
      </c>
      <c r="H78" s="4"/>
      <c r="I78" s="84"/>
    </row>
    <row r="79" spans="1:9" ht="12.75">
      <c r="A79" s="11" t="s">
        <v>144</v>
      </c>
      <c r="B79" s="16">
        <f>'Исходные данные'!C81</f>
        <v>6556</v>
      </c>
      <c r="C79" s="22">
        <f>'Исходные данные'!D81</f>
        <v>7372</v>
      </c>
      <c r="D79" s="51">
        <f>C79-B79</f>
        <v>816</v>
      </c>
      <c r="E79" s="18">
        <f t="shared" si="10"/>
        <v>112.44661378889566</v>
      </c>
      <c r="F79" s="19">
        <f>B79/$B$68*100</f>
        <v>0.030558456728950266</v>
      </c>
      <c r="G79" s="19">
        <f t="shared" si="12"/>
        <v>0.031281601971063416</v>
      </c>
      <c r="H79" s="4"/>
      <c r="I79" s="84"/>
    </row>
    <row r="80" spans="1:9" ht="12.75">
      <c r="A80" s="11" t="s">
        <v>35</v>
      </c>
      <c r="B80" s="16">
        <f>'Исходные данные'!C82</f>
        <v>70140</v>
      </c>
      <c r="C80" s="22">
        <f>'Исходные данные'!D82</f>
        <v>93620</v>
      </c>
      <c r="D80" s="51">
        <f t="shared" si="9"/>
        <v>23480</v>
      </c>
      <c r="E80" s="18">
        <f t="shared" si="10"/>
        <v>133.47590533219275</v>
      </c>
      <c r="F80" s="19">
        <f t="shared" si="11"/>
        <v>0.3269326044796479</v>
      </c>
      <c r="G80" s="19">
        <f t="shared" si="12"/>
        <v>0.397257674515865</v>
      </c>
      <c r="H80" s="4"/>
      <c r="I80" s="84"/>
    </row>
    <row r="81" spans="1:9" ht="12.75">
      <c r="A81" s="11" t="s">
        <v>36</v>
      </c>
      <c r="B81" s="16">
        <f>'Исходные данные'!C83</f>
        <v>2885363</v>
      </c>
      <c r="C81" s="22">
        <f>'Исходные данные'!D83</f>
        <v>3908595</v>
      </c>
      <c r="D81" s="51">
        <f t="shared" si="9"/>
        <v>1023232</v>
      </c>
      <c r="E81" s="18">
        <f t="shared" si="10"/>
        <v>135.46285164119732</v>
      </c>
      <c r="F81" s="19">
        <f t="shared" si="11"/>
        <v>13.449090967482324</v>
      </c>
      <c r="G81" s="19">
        <f t="shared" si="12"/>
        <v>16.585338179067907</v>
      </c>
      <c r="H81" s="4"/>
      <c r="I81" s="84"/>
    </row>
    <row r="82" spans="1:9" ht="14.25" customHeight="1">
      <c r="A82" s="23" t="s">
        <v>19</v>
      </c>
      <c r="B82" s="16">
        <f>'Исходные данные'!C84</f>
        <v>242952</v>
      </c>
      <c r="C82" s="22">
        <f>'Исходные данные'!D84</f>
        <v>327553</v>
      </c>
      <c r="D82" s="52">
        <f t="shared" si="9"/>
        <v>84601</v>
      </c>
      <c r="E82" s="18">
        <f t="shared" si="10"/>
        <v>134.82210477789852</v>
      </c>
      <c r="F82" s="19">
        <f t="shared" si="11"/>
        <v>1.1324341334978532</v>
      </c>
      <c r="G82" s="19">
        <f t="shared" si="12"/>
        <v>1.3899053947948636</v>
      </c>
      <c r="H82" s="4"/>
      <c r="I82" s="84"/>
    </row>
    <row r="83" spans="1:9" ht="14.25" customHeight="1">
      <c r="A83" s="11" t="s">
        <v>117</v>
      </c>
      <c r="B83" s="16">
        <f>'Исходные данные'!C85</f>
        <v>62142</v>
      </c>
      <c r="C83" s="22">
        <f>'Исходные данные'!D85</f>
        <v>69414</v>
      </c>
      <c r="D83" s="52">
        <f>C83-B83</f>
        <v>7272</v>
      </c>
      <c r="E83" s="18">
        <f t="shared" si="10"/>
        <v>111.7022303755914</v>
      </c>
      <c r="F83" s="19">
        <f>B83/$B$68*100</f>
        <v>0.28965277883624574</v>
      </c>
      <c r="G83" s="19">
        <f t="shared" si="12"/>
        <v>0.2945443731985073</v>
      </c>
      <c r="H83" s="4"/>
      <c r="I83" s="84"/>
    </row>
    <row r="84" spans="1:9" ht="14.25" customHeight="1">
      <c r="A84" s="11" t="s">
        <v>118</v>
      </c>
      <c r="B84" s="16">
        <f>'Исходные данные'!C86</f>
        <v>180810</v>
      </c>
      <c r="C84" s="22">
        <f>'Исходные данные'!D86</f>
        <v>258139</v>
      </c>
      <c r="D84" s="52">
        <f>C84-B84</f>
        <v>77329</v>
      </c>
      <c r="E84" s="18">
        <f t="shared" si="10"/>
        <v>142.7680991095625</v>
      </c>
      <c r="F84" s="19">
        <f>B84/$B$68*100</f>
        <v>0.8427813546616073</v>
      </c>
      <c r="G84" s="19">
        <f t="shared" si="12"/>
        <v>1.0953610215963563</v>
      </c>
      <c r="H84" s="4"/>
      <c r="I84" s="84"/>
    </row>
    <row r="85" spans="1:9" ht="14.25" customHeight="1">
      <c r="A85" s="23" t="s">
        <v>20</v>
      </c>
      <c r="B85" s="16">
        <f>'Исходные данные'!C87</f>
        <v>483505</v>
      </c>
      <c r="C85" s="22">
        <f>'Исходные данные'!D87</f>
        <v>469478</v>
      </c>
      <c r="D85" s="52">
        <f t="shared" si="9"/>
        <v>-14027</v>
      </c>
      <c r="E85" s="18">
        <f t="shared" si="10"/>
        <v>97.09889246233234</v>
      </c>
      <c r="F85" s="19">
        <f t="shared" si="11"/>
        <v>2.253686183760082</v>
      </c>
      <c r="G85" s="19">
        <f t="shared" si="12"/>
        <v>1.9921356389271445</v>
      </c>
      <c r="H85" s="4"/>
      <c r="I85" s="84"/>
    </row>
    <row r="86" spans="1:9" ht="14.25" customHeight="1">
      <c r="A86" s="23" t="s">
        <v>21</v>
      </c>
      <c r="B86" s="16">
        <f>'Исходные данные'!C88</f>
        <v>1338</v>
      </c>
      <c r="C86" s="22">
        <f>'Исходные данные'!D88</f>
        <v>999</v>
      </c>
      <c r="D86" s="52">
        <f t="shared" si="9"/>
        <v>-339</v>
      </c>
      <c r="E86" s="18">
        <f t="shared" si="10"/>
        <v>74.66367713004485</v>
      </c>
      <c r="F86" s="19">
        <f t="shared" si="11"/>
        <v>0.006236609991356842</v>
      </c>
      <c r="G86" s="19">
        <f t="shared" si="12"/>
        <v>0.004239055937207318</v>
      </c>
      <c r="H86" s="4"/>
      <c r="I86" s="84"/>
    </row>
    <row r="87" spans="1:9" ht="14.25" customHeight="1">
      <c r="A87" s="23" t="s">
        <v>22</v>
      </c>
      <c r="B87" s="16">
        <f>'Исходные данные'!C89</f>
        <v>90284</v>
      </c>
      <c r="C87" s="22">
        <f>'Исходные данные'!D89</f>
        <v>113963</v>
      </c>
      <c r="D87" s="52">
        <f t="shared" si="9"/>
        <v>23679</v>
      </c>
      <c r="E87" s="18">
        <f t="shared" si="10"/>
        <v>126.2272384918701</v>
      </c>
      <c r="F87" s="19">
        <f t="shared" si="11"/>
        <v>0.42082667896835657</v>
      </c>
      <c r="G87" s="19">
        <f t="shared" si="12"/>
        <v>0.48357911088284045</v>
      </c>
      <c r="H87" s="4"/>
      <c r="I87" s="84"/>
    </row>
    <row r="88" spans="1:9" ht="14.25" customHeight="1">
      <c r="A88" s="23" t="s">
        <v>37</v>
      </c>
      <c r="B88" s="16">
        <f>'Исходные данные'!C90</f>
        <v>1561308</v>
      </c>
      <c r="C88" s="22">
        <f>'Исходные данные'!D90</f>
        <v>1579759</v>
      </c>
      <c r="D88" s="52">
        <f t="shared" si="9"/>
        <v>18451</v>
      </c>
      <c r="E88" s="18">
        <f t="shared" si="10"/>
        <v>101.18176554529921</v>
      </c>
      <c r="F88" s="19">
        <f>B88/$B$68*100</f>
        <v>7.277480622111635</v>
      </c>
      <c r="G88" s="19">
        <f t="shared" si="12"/>
        <v>6.703390158465162</v>
      </c>
      <c r="H88" s="4"/>
      <c r="I88" s="84"/>
    </row>
    <row r="89" spans="1:9" ht="12.75">
      <c r="A89" s="23" t="s">
        <v>40</v>
      </c>
      <c r="B89" s="16">
        <f>'Исходные данные'!C91</f>
        <v>1042158</v>
      </c>
      <c r="C89" s="22">
        <f>'Исходные данные'!D91</f>
        <v>1038795</v>
      </c>
      <c r="D89" s="52">
        <f t="shared" si="9"/>
        <v>-3363</v>
      </c>
      <c r="E89" s="18">
        <f t="shared" si="10"/>
        <v>99.67730420915063</v>
      </c>
      <c r="F89" s="19">
        <f>B89/$B$68*100</f>
        <v>4.857647978604232</v>
      </c>
      <c r="G89" s="19">
        <f t="shared" si="12"/>
        <v>4.407918030321598</v>
      </c>
      <c r="H89" s="4"/>
      <c r="I89" s="84"/>
    </row>
    <row r="90" spans="1:9" ht="14.25" customHeight="1">
      <c r="A90" s="23" t="s">
        <v>39</v>
      </c>
      <c r="B90" s="16">
        <f>'Исходные данные'!C92</f>
        <v>495117</v>
      </c>
      <c r="C90" s="22">
        <f>'Исходные данные'!D92</f>
        <v>514199</v>
      </c>
      <c r="D90" s="52">
        <f aca="true" t="shared" si="13" ref="D90:D95">C90-B90</f>
        <v>19082</v>
      </c>
      <c r="E90" s="18">
        <f t="shared" si="10"/>
        <v>103.8540385403854</v>
      </c>
      <c r="F90" s="19">
        <f aca="true" t="shared" si="14" ref="F90:F95">B90/$B$68*100</f>
        <v>2.3078113819810353</v>
      </c>
      <c r="G90" s="19">
        <f aca="true" t="shared" si="15" ref="G90:G95">C90/$C$68*100</f>
        <v>2.1819002240801457</v>
      </c>
      <c r="H90" s="4"/>
      <c r="I90" s="84"/>
    </row>
    <row r="91" spans="1:9" ht="14.25" customHeight="1">
      <c r="A91" s="23" t="s">
        <v>41</v>
      </c>
      <c r="B91" s="16">
        <f>'Исходные данные'!C93</f>
        <v>9001</v>
      </c>
      <c r="C91" s="22">
        <f>'Исходные данные'!D93</f>
        <v>8292</v>
      </c>
      <c r="D91" s="52">
        <f t="shared" si="13"/>
        <v>-709</v>
      </c>
      <c r="E91" s="18">
        <f t="shared" si="10"/>
        <v>92.12309743361848</v>
      </c>
      <c r="F91" s="19">
        <f t="shared" si="14"/>
        <v>0.04195495256517409</v>
      </c>
      <c r="G91" s="19">
        <f t="shared" si="15"/>
        <v>0.03518543726859168</v>
      </c>
      <c r="H91" s="4"/>
      <c r="I91" s="84"/>
    </row>
    <row r="92" spans="1:9" ht="14.25" customHeight="1">
      <c r="A92" s="23" t="s">
        <v>145</v>
      </c>
      <c r="B92" s="16">
        <f>'Исходные данные'!C94</f>
        <v>15179</v>
      </c>
      <c r="C92" s="22">
        <f>'Исходные данные'!D94</f>
        <v>18483</v>
      </c>
      <c r="D92" s="52">
        <f t="shared" si="13"/>
        <v>3304</v>
      </c>
      <c r="E92" s="18">
        <f t="shared" si="10"/>
        <v>121.76691481652281</v>
      </c>
      <c r="F92" s="19">
        <f t="shared" si="14"/>
        <v>0.07075149705441368</v>
      </c>
      <c r="G92" s="19">
        <f t="shared" si="15"/>
        <v>0.07842889978719005</v>
      </c>
      <c r="H92" s="4"/>
      <c r="I92" s="84"/>
    </row>
    <row r="93" spans="1:9" ht="25.5">
      <c r="A93" s="23" t="s">
        <v>152</v>
      </c>
      <c r="B93" s="16">
        <f>'Исходные данные'!C95</f>
        <v>-147</v>
      </c>
      <c r="C93" s="22">
        <f>'Исходные данные'!D95</f>
        <v>-10</v>
      </c>
      <c r="D93" s="52">
        <f t="shared" si="13"/>
        <v>137</v>
      </c>
      <c r="E93" s="18">
        <f t="shared" si="10"/>
        <v>1470</v>
      </c>
      <c r="F93" s="19">
        <f t="shared" si="14"/>
        <v>-0.000685188093220819</v>
      </c>
      <c r="G93" s="19">
        <f t="shared" si="15"/>
        <v>-4.243299236443762E-05</v>
      </c>
      <c r="H93" s="4"/>
      <c r="I93" s="84"/>
    </row>
    <row r="94" spans="1:9" ht="12.75">
      <c r="A94" s="23" t="s">
        <v>23</v>
      </c>
      <c r="B94" s="16">
        <f>'Исходные данные'!C96</f>
        <v>-68</v>
      </c>
      <c r="C94" s="22">
        <f>'Исходные данные'!D96</f>
        <v>65</v>
      </c>
      <c r="D94" s="52">
        <f t="shared" si="13"/>
        <v>133</v>
      </c>
      <c r="E94" s="18">
        <f t="shared" si="10"/>
      </c>
      <c r="F94" s="19">
        <f t="shared" si="14"/>
        <v>-0.00031695775740827</v>
      </c>
      <c r="G94" s="19">
        <f t="shared" si="15"/>
        <v>0.0002758144503688446</v>
      </c>
      <c r="H94" s="4"/>
      <c r="I94" s="84"/>
    </row>
    <row r="95" spans="1:9" ht="14.25" customHeight="1" thickBot="1">
      <c r="A95" s="24" t="s">
        <v>28</v>
      </c>
      <c r="B95" s="25">
        <f>'Исходные данные'!C105</f>
        <v>7453</v>
      </c>
      <c r="C95" s="53">
        <f>'Исходные данные'!D105</f>
        <v>9905</v>
      </c>
      <c r="D95" s="54">
        <f t="shared" si="13"/>
        <v>2452</v>
      </c>
      <c r="E95" s="26">
        <f t="shared" si="10"/>
        <v>132.89950355561518</v>
      </c>
      <c r="F95" s="27">
        <f t="shared" si="14"/>
        <v>0.03473950244064465</v>
      </c>
      <c r="G95" s="27">
        <f t="shared" si="15"/>
        <v>0.04202987893697547</v>
      </c>
      <c r="H95" s="4"/>
      <c r="I95" s="84"/>
    </row>
    <row r="96" spans="1:9" ht="10.5" customHeight="1">
      <c r="A96" s="37"/>
      <c r="B96" s="43"/>
      <c r="C96" s="44"/>
      <c r="D96" s="45"/>
      <c r="E96" s="45"/>
      <c r="F96" s="46"/>
      <c r="G96" s="46"/>
      <c r="H96" s="4"/>
      <c r="I96" s="4"/>
    </row>
    <row r="97" spans="1:9" ht="28.5" customHeight="1">
      <c r="A97" s="153" t="str">
        <f>"краевой бюджет
(доля в территориальном бюджете:    "&amp;B100&amp;" - "&amp;TEXT(IF(AND(B101&gt;0,B$68&gt;0),B101/B$68*100,IF(AND(B101&lt;0,B$68&lt;0),B$68/B101*100,0)),"0.0")&amp;"%;     "&amp;C100&amp;" - "&amp;TEXT(IF(AND(C101&gt;0,C$68&gt;0),C101/C$68*100,IF(AND(C101&lt;0,C$68&lt;0),C$68/C101*100,0)),"0.0")&amp;"%) "</f>
        <v>краевой бюджет
(доля в территориальном бюджете:    2014г. - 75.3%;     2015г. - 76.2%) </v>
      </c>
      <c r="B97" s="153"/>
      <c r="C97" s="153"/>
      <c r="D97" s="153"/>
      <c r="E97" s="153"/>
      <c r="F97" s="153"/>
      <c r="G97" s="153"/>
      <c r="H97" s="4"/>
      <c r="I97" s="4"/>
    </row>
    <row r="98" spans="2:9" ht="10.5" customHeight="1" thickBot="1">
      <c r="B98" s="47"/>
      <c r="D98" s="55"/>
      <c r="E98" s="55"/>
      <c r="F98" s="35"/>
      <c r="G98" s="36" t="s">
        <v>29</v>
      </c>
      <c r="H98" s="4"/>
      <c r="I98" s="4"/>
    </row>
    <row r="99" spans="1:9" ht="26.25" thickBot="1">
      <c r="A99" s="6"/>
      <c r="B99" s="93" t="str">
        <f>$B$5</f>
        <v>январь-октябрь</v>
      </c>
      <c r="C99" s="61" t="str">
        <f>$C$5</f>
        <v>январь-октябрь</v>
      </c>
      <c r="D99" s="154" t="s">
        <v>1</v>
      </c>
      <c r="E99" s="155"/>
      <c r="F99" s="156" t="s">
        <v>30</v>
      </c>
      <c r="G99" s="157"/>
      <c r="H99" s="4"/>
      <c r="I99" s="4"/>
    </row>
    <row r="100" spans="1:9" ht="13.5" thickBot="1">
      <c r="A100" s="49"/>
      <c r="B100" s="95" t="str">
        <f>$B$6</f>
        <v>2014г.</v>
      </c>
      <c r="C100" s="95" t="str">
        <f>$C$6</f>
        <v>2015г.</v>
      </c>
      <c r="D100" s="50" t="s">
        <v>3</v>
      </c>
      <c r="E100" s="96" t="s">
        <v>4</v>
      </c>
      <c r="F100" s="10" t="str">
        <f>$F$6</f>
        <v>2014г.</v>
      </c>
      <c r="G100" s="10" t="str">
        <f>$G$6</f>
        <v>2015г.</v>
      </c>
      <c r="H100" s="4"/>
      <c r="I100" s="4"/>
    </row>
    <row r="101" spans="1:9" s="2" customFormat="1" ht="12.75">
      <c r="A101" s="39" t="s">
        <v>34</v>
      </c>
      <c r="B101" s="85">
        <f>'Исходные данные'!C107</f>
        <v>16163623</v>
      </c>
      <c r="C101" s="85">
        <f>'Исходные данные'!D107</f>
        <v>17961465</v>
      </c>
      <c r="D101" s="89">
        <f aca="true" t="shared" si="16" ref="D101:D119">C101-B101</f>
        <v>1797842</v>
      </c>
      <c r="E101" s="83">
        <f aca="true" t="shared" si="17" ref="E101:E123">IF(B101&lt;&gt;0,IF(AND(B101&gt;0,C101&gt;0),C101/B101*100,IF(AND(B101&lt;0,C101&lt;0),B101/C101*100,"")),"")</f>
        <v>111.12276622635903</v>
      </c>
      <c r="F101" s="87">
        <v>100</v>
      </c>
      <c r="G101" s="87">
        <v>100</v>
      </c>
      <c r="H101" s="84"/>
      <c r="I101" s="84"/>
    </row>
    <row r="102" spans="1:9" ht="12.75">
      <c r="A102" s="11" t="s">
        <v>7</v>
      </c>
      <c r="B102" s="16">
        <f>'Исходные данные'!C108</f>
        <v>3139832</v>
      </c>
      <c r="C102" s="22">
        <f>'Исходные данные'!D108</f>
        <v>3722593</v>
      </c>
      <c r="D102" s="51">
        <f t="shared" si="16"/>
        <v>582761</v>
      </c>
      <c r="E102" s="18">
        <f t="shared" si="17"/>
        <v>118.56026054897204</v>
      </c>
      <c r="F102" s="19">
        <f aca="true" t="shared" si="18" ref="F102:F119">B102/$B$101*100</f>
        <v>19.425298399993615</v>
      </c>
      <c r="G102" s="19">
        <f aca="true" t="shared" si="19" ref="G102:G119">C102/$C$101*100</f>
        <v>20.72544193917367</v>
      </c>
      <c r="H102" s="4"/>
      <c r="I102" s="84"/>
    </row>
    <row r="103" spans="1:9" ht="12.75">
      <c r="A103" s="20" t="s">
        <v>9</v>
      </c>
      <c r="B103" s="16">
        <f>'Исходные данные'!C109</f>
        <v>8365852</v>
      </c>
      <c r="C103" s="22">
        <f>'Исходные данные'!D109</f>
        <v>8350711</v>
      </c>
      <c r="D103" s="51">
        <f t="shared" si="16"/>
        <v>-15141</v>
      </c>
      <c r="E103" s="18">
        <f t="shared" si="17"/>
        <v>99.81901424983373</v>
      </c>
      <c r="F103" s="19">
        <f t="shared" si="18"/>
        <v>51.757282386504556</v>
      </c>
      <c r="G103" s="19">
        <f t="shared" si="19"/>
        <v>46.4923713071289</v>
      </c>
      <c r="H103" s="4"/>
      <c r="I103" s="84"/>
    </row>
    <row r="104" spans="1:10" ht="12.75">
      <c r="A104" s="20" t="s">
        <v>12</v>
      </c>
      <c r="B104" s="16">
        <f>'Исходные данные'!C110</f>
        <v>7116</v>
      </c>
      <c r="C104" s="22">
        <f>'Исходные данные'!D110</f>
        <v>26076</v>
      </c>
      <c r="D104" s="51">
        <f t="shared" si="16"/>
        <v>18960</v>
      </c>
      <c r="E104" s="18">
        <f t="shared" si="17"/>
        <v>366.44182124789205</v>
      </c>
      <c r="F104" s="19">
        <f t="shared" si="18"/>
        <v>0.044024783305079564</v>
      </c>
      <c r="G104" s="19">
        <f t="shared" si="19"/>
        <v>0.14517746742818585</v>
      </c>
      <c r="H104" s="4"/>
      <c r="I104" s="84"/>
      <c r="J104" s="59"/>
    </row>
    <row r="105" spans="1:9" ht="12.75">
      <c r="A105" s="21" t="s">
        <v>13</v>
      </c>
      <c r="B105" s="16">
        <f>'Исходные данные'!C111</f>
        <v>14</v>
      </c>
      <c r="C105" s="22">
        <f>'Исходные данные'!D111</f>
        <v>372</v>
      </c>
      <c r="D105" s="51">
        <f t="shared" si="16"/>
        <v>358</v>
      </c>
      <c r="E105" s="18">
        <f t="shared" si="17"/>
        <v>2657.1428571428573</v>
      </c>
      <c r="F105" s="19">
        <f t="shared" si="18"/>
        <v>8.661424483854888E-05</v>
      </c>
      <c r="G105" s="19">
        <f t="shared" si="19"/>
        <v>0.0020711005477559875</v>
      </c>
      <c r="H105" s="4"/>
      <c r="I105" s="84"/>
    </row>
    <row r="106" spans="1:9" ht="12.75">
      <c r="A106" s="20" t="s">
        <v>14</v>
      </c>
      <c r="B106" s="16">
        <f>'Исходные данные'!C112</f>
        <v>7102</v>
      </c>
      <c r="C106" s="22">
        <f>'Исходные данные'!D112</f>
        <v>25704</v>
      </c>
      <c r="D106" s="51">
        <f t="shared" si="16"/>
        <v>18602</v>
      </c>
      <c r="E106" s="18">
        <f t="shared" si="17"/>
        <v>361.9262179667699</v>
      </c>
      <c r="F106" s="19">
        <f t="shared" si="18"/>
        <v>0.04393816906024101</v>
      </c>
      <c r="G106" s="19">
        <f t="shared" si="19"/>
        <v>0.14310636688042985</v>
      </c>
      <c r="H106" s="4"/>
      <c r="I106" s="84"/>
    </row>
    <row r="107" spans="1:9" ht="12.75">
      <c r="A107" s="11" t="s">
        <v>15</v>
      </c>
      <c r="B107" s="16">
        <f>'Исходные данные'!C113</f>
        <v>474399</v>
      </c>
      <c r="C107" s="22">
        <f>'Исходные данные'!D113</f>
        <v>579651</v>
      </c>
      <c r="D107" s="51">
        <f t="shared" si="16"/>
        <v>105252</v>
      </c>
      <c r="E107" s="18">
        <f t="shared" si="17"/>
        <v>122.18638740806789</v>
      </c>
      <c r="F107" s="19">
        <f t="shared" si="18"/>
        <v>2.9349793669401962</v>
      </c>
      <c r="G107" s="19">
        <f t="shared" si="19"/>
        <v>3.227192213998134</v>
      </c>
      <c r="H107" s="4"/>
      <c r="I107" s="84"/>
    </row>
    <row r="108" spans="1:9" ht="12.75">
      <c r="A108" s="11" t="s">
        <v>147</v>
      </c>
      <c r="B108" s="16">
        <f>'Исходные данные'!C114</f>
        <v>467843</v>
      </c>
      <c r="C108" s="22">
        <f>'Исходные данные'!D114</f>
        <v>572279</v>
      </c>
      <c r="D108" s="51">
        <f>C108-B108</f>
        <v>104436</v>
      </c>
      <c r="E108" s="18">
        <f t="shared" si="17"/>
        <v>122.32287327158897</v>
      </c>
      <c r="F108" s="19">
        <f>B108/$B$101*100</f>
        <v>2.8944191534286587</v>
      </c>
      <c r="G108" s="19">
        <f>C108/$C$101*100</f>
        <v>3.186148791315185</v>
      </c>
      <c r="H108" s="4"/>
      <c r="I108" s="84"/>
    </row>
    <row r="109" spans="1:9" ht="12.75">
      <c r="A109" s="11" t="s">
        <v>149</v>
      </c>
      <c r="B109" s="16">
        <f>'Исходные данные'!C115</f>
        <v>350782</v>
      </c>
      <c r="C109" s="22">
        <f>'Исходные данные'!D115</f>
        <v>429629</v>
      </c>
      <c r="D109" s="51">
        <f>C109-B109</f>
        <v>78847</v>
      </c>
      <c r="E109" s="18">
        <f t="shared" si="17"/>
        <v>122.47749314388994</v>
      </c>
      <c r="F109" s="19">
        <f>B109/$B$101*100</f>
        <v>2.1701941452111324</v>
      </c>
      <c r="G109" s="19">
        <f>C109/$C$101*100</f>
        <v>2.3919485409458527</v>
      </c>
      <c r="H109" s="4"/>
      <c r="I109" s="84"/>
    </row>
    <row r="110" spans="1:9" ht="12.75">
      <c r="A110" s="11" t="s">
        <v>150</v>
      </c>
      <c r="B110" s="16">
        <f>'Исходные данные'!C116</f>
        <v>117061</v>
      </c>
      <c r="C110" s="22">
        <f>'Исходные данные'!D116</f>
        <v>142650</v>
      </c>
      <c r="D110" s="51">
        <f>C110-B110</f>
        <v>25589</v>
      </c>
      <c r="E110" s="18">
        <f t="shared" si="17"/>
        <v>121.8595433150238</v>
      </c>
      <c r="F110" s="19">
        <f>B110/$B$101*100</f>
        <v>0.7242250082175264</v>
      </c>
      <c r="G110" s="19">
        <f>C110/$C$101*100</f>
        <v>0.7942002503693323</v>
      </c>
      <c r="H110" s="4"/>
      <c r="I110" s="84"/>
    </row>
    <row r="111" spans="1:9" ht="12.75">
      <c r="A111" s="11" t="s">
        <v>144</v>
      </c>
      <c r="B111" s="16">
        <f>'Исходные данные'!C117</f>
        <v>6556</v>
      </c>
      <c r="C111" s="22">
        <f>'Исходные данные'!D117</f>
        <v>7372</v>
      </c>
      <c r="D111" s="51">
        <f>C111-B111</f>
        <v>816</v>
      </c>
      <c r="E111" s="18">
        <f t="shared" si="17"/>
        <v>112.44661378889566</v>
      </c>
      <c r="F111" s="19">
        <f>B111/$B$101*100</f>
        <v>0.0405602135115376</v>
      </c>
      <c r="G111" s="19">
        <f>C111/$C$101*100</f>
        <v>0.041043422682949304</v>
      </c>
      <c r="H111" s="4"/>
      <c r="I111" s="84"/>
    </row>
    <row r="112" spans="1:9" ht="12.75">
      <c r="A112" s="11" t="s">
        <v>36</v>
      </c>
      <c r="B112" s="16">
        <f>'Исходные данные'!C118</f>
        <v>2885363</v>
      </c>
      <c r="C112" s="22">
        <f>'Исходные данные'!D118</f>
        <v>3908595</v>
      </c>
      <c r="D112" s="51">
        <f t="shared" si="16"/>
        <v>1023232</v>
      </c>
      <c r="E112" s="18">
        <f t="shared" si="17"/>
        <v>135.46285164119732</v>
      </c>
      <c r="F112" s="19">
        <f t="shared" si="18"/>
        <v>17.85096695214928</v>
      </c>
      <c r="G112" s="19">
        <f t="shared" si="19"/>
        <v>21.761003348000845</v>
      </c>
      <c r="H112" s="4"/>
      <c r="I112" s="84"/>
    </row>
    <row r="113" spans="1:9" ht="14.25" customHeight="1">
      <c r="A113" s="23" t="s">
        <v>19</v>
      </c>
      <c r="B113" s="16">
        <f>'Исходные данные'!C119</f>
        <v>242952</v>
      </c>
      <c r="C113" s="22">
        <f>'Исходные данные'!D119</f>
        <v>327553</v>
      </c>
      <c r="D113" s="51">
        <f t="shared" si="16"/>
        <v>84601</v>
      </c>
      <c r="E113" s="18">
        <f t="shared" si="17"/>
        <v>134.82210477789852</v>
      </c>
      <c r="F113" s="19">
        <f t="shared" si="18"/>
        <v>1.5030788580010808</v>
      </c>
      <c r="G113" s="19">
        <f t="shared" si="19"/>
        <v>1.8236430046212824</v>
      </c>
      <c r="H113" s="4"/>
      <c r="I113" s="84"/>
    </row>
    <row r="114" spans="1:9" ht="14.25" customHeight="1">
      <c r="A114" s="11" t="s">
        <v>117</v>
      </c>
      <c r="B114" s="16">
        <f>'Исходные данные'!C120</f>
        <v>62142</v>
      </c>
      <c r="C114" s="22">
        <f>'Исходные данные'!D120</f>
        <v>69414</v>
      </c>
      <c r="D114" s="51">
        <f>C114-B114</f>
        <v>7272</v>
      </c>
      <c r="E114" s="18">
        <f t="shared" si="17"/>
        <v>111.7022303755914</v>
      </c>
      <c r="F114" s="19">
        <f>B114/$B$101*100</f>
        <v>0.38445588591122176</v>
      </c>
      <c r="G114" s="19">
        <f>C114/$C$101*100</f>
        <v>0.3864606812417584</v>
      </c>
      <c r="H114" s="4"/>
      <c r="I114" s="84"/>
    </row>
    <row r="115" spans="1:9" ht="14.25" customHeight="1">
      <c r="A115" s="11" t="s">
        <v>118</v>
      </c>
      <c r="B115" s="16">
        <f>'Исходные данные'!C121</f>
        <v>180810</v>
      </c>
      <c r="C115" s="22">
        <f>'Исходные данные'!D121</f>
        <v>258139</v>
      </c>
      <c r="D115" s="51">
        <f>C115-B115</f>
        <v>77329</v>
      </c>
      <c r="E115" s="18">
        <f t="shared" si="17"/>
        <v>142.7680991095625</v>
      </c>
      <c r="F115" s="19">
        <f>B115/$B$101*100</f>
        <v>1.1186229720898588</v>
      </c>
      <c r="G115" s="19">
        <f>C115/$C$101*100</f>
        <v>1.437182323379524</v>
      </c>
      <c r="H115" s="4"/>
      <c r="I115" s="84"/>
    </row>
    <row r="116" spans="1:9" ht="14.25" customHeight="1" hidden="1">
      <c r="A116" s="23" t="s">
        <v>21</v>
      </c>
      <c r="B116" s="16">
        <f>'Исходные данные'!C122</f>
        <v>1338</v>
      </c>
      <c r="C116" s="22">
        <f>'Исходные данные'!D122</f>
        <v>999</v>
      </c>
      <c r="D116" s="51">
        <f t="shared" si="16"/>
        <v>-339</v>
      </c>
      <c r="E116" s="18">
        <f t="shared" si="17"/>
        <v>74.66367713004485</v>
      </c>
      <c r="F116" s="19">
        <f t="shared" si="18"/>
        <v>0.0082778471138556</v>
      </c>
      <c r="G116" s="19">
        <f t="shared" si="19"/>
        <v>0.00556190711615116</v>
      </c>
      <c r="H116" s="4"/>
      <c r="I116" s="84"/>
    </row>
    <row r="117" spans="1:9" ht="14.25" customHeight="1">
      <c r="A117" s="23" t="s">
        <v>22</v>
      </c>
      <c r="B117" s="16">
        <f>'Исходные данные'!C123</f>
        <v>0</v>
      </c>
      <c r="C117" s="22">
        <f>'Исходные данные'!D123</f>
        <v>54</v>
      </c>
      <c r="D117" s="51">
        <f t="shared" si="16"/>
        <v>54</v>
      </c>
      <c r="E117" s="18">
        <f t="shared" si="17"/>
      </c>
      <c r="F117" s="19">
        <f t="shared" si="18"/>
        <v>0</v>
      </c>
      <c r="G117" s="19">
        <f t="shared" si="19"/>
        <v>0.00030064362790006274</v>
      </c>
      <c r="H117" s="4"/>
      <c r="I117" s="84"/>
    </row>
    <row r="118" spans="1:9" ht="14.25" customHeight="1">
      <c r="A118" s="23" t="s">
        <v>37</v>
      </c>
      <c r="B118" s="16">
        <f>'Исходные данные'!C124</f>
        <v>1042616</v>
      </c>
      <c r="C118" s="22">
        <f>'Исходные данные'!D124</f>
        <v>1038791</v>
      </c>
      <c r="D118" s="51">
        <f t="shared" si="16"/>
        <v>-3825</v>
      </c>
      <c r="E118" s="18">
        <f t="shared" si="17"/>
        <v>99.6331343466818</v>
      </c>
      <c r="F118" s="19">
        <f t="shared" si="18"/>
        <v>6.4503855354706054</v>
      </c>
      <c r="G118" s="19">
        <f t="shared" si="19"/>
        <v>5.783442497591372</v>
      </c>
      <c r="H118" s="4"/>
      <c r="I118" s="84"/>
    </row>
    <row r="119" spans="1:9" ht="12.75">
      <c r="A119" s="23" t="s">
        <v>40</v>
      </c>
      <c r="B119" s="16">
        <f>'Исходные данные'!C125</f>
        <v>1042158</v>
      </c>
      <c r="C119" s="22">
        <f>'Исходные данные'!D125</f>
        <v>1038795</v>
      </c>
      <c r="D119" s="51">
        <f t="shared" si="16"/>
        <v>-3363</v>
      </c>
      <c r="E119" s="18">
        <f t="shared" si="17"/>
        <v>99.67730420915063</v>
      </c>
      <c r="F119" s="19">
        <f t="shared" si="18"/>
        <v>6.447552012318031</v>
      </c>
      <c r="G119" s="19">
        <f t="shared" si="19"/>
        <v>5.783464767489734</v>
      </c>
      <c r="H119" s="4"/>
      <c r="I119" s="84"/>
    </row>
    <row r="120" spans="1:9" ht="14.25" customHeight="1">
      <c r="A120" s="23" t="s">
        <v>41</v>
      </c>
      <c r="B120" s="16">
        <f>'Исходные данные'!C126</f>
        <v>605</v>
      </c>
      <c r="C120" s="22">
        <f>'Исходные данные'!D126</f>
        <v>6</v>
      </c>
      <c r="D120" s="51">
        <f>C120-B120</f>
        <v>-599</v>
      </c>
      <c r="E120" s="18">
        <f t="shared" si="17"/>
        <v>0.9917355371900827</v>
      </c>
      <c r="F120" s="19">
        <f>B120/$B$101*100</f>
        <v>0.003742972723380148</v>
      </c>
      <c r="G120" s="19">
        <f>C120/$C$101*100</f>
        <v>3.340484754445141E-05</v>
      </c>
      <c r="H120" s="4"/>
      <c r="I120" s="84"/>
    </row>
    <row r="121" spans="1:9" ht="25.5">
      <c r="A121" s="23" t="s">
        <v>152</v>
      </c>
      <c r="B121" s="16">
        <f>'Исходные данные'!C127</f>
        <v>-147</v>
      </c>
      <c r="C121" s="22">
        <f>'Исходные данные'!D127</f>
        <v>-10</v>
      </c>
      <c r="D121" s="51">
        <f>C121-B121</f>
        <v>137</v>
      </c>
      <c r="E121" s="18">
        <f t="shared" si="17"/>
        <v>1470</v>
      </c>
      <c r="F121" s="19">
        <f>B121/$B$101*100</f>
        <v>-0.0009094495708047633</v>
      </c>
      <c r="G121" s="19">
        <f>C121/$C$101*100</f>
        <v>-5.5674745907419024E-05</v>
      </c>
      <c r="H121" s="4"/>
      <c r="I121" s="84"/>
    </row>
    <row r="122" spans="1:9" ht="12" customHeight="1">
      <c r="A122" s="23" t="s">
        <v>23</v>
      </c>
      <c r="B122" s="16">
        <f>'Исходные данные'!C128</f>
        <v>26</v>
      </c>
      <c r="C122" s="22">
        <f>'Исходные данные'!D128</f>
        <v>32</v>
      </c>
      <c r="D122" s="51">
        <f>C122-B122</f>
        <v>6</v>
      </c>
      <c r="E122" s="18">
        <f t="shared" si="17"/>
        <v>123.07692307692308</v>
      </c>
      <c r="F122" s="19">
        <f>B122/$B$101*100</f>
        <v>0.00016085502612873365</v>
      </c>
      <c r="G122" s="19">
        <f>C122/$C$101*100</f>
        <v>0.00017815918690374086</v>
      </c>
      <c r="H122" s="4"/>
      <c r="I122" s="84"/>
    </row>
    <row r="123" spans="1:9" ht="14.25" customHeight="1" thickBot="1">
      <c r="A123" s="24" t="s">
        <v>28</v>
      </c>
      <c r="B123" s="25">
        <f>'Исходные данные'!C133</f>
        <v>4129</v>
      </c>
      <c r="C123" s="42">
        <f>'Исходные данные'!D133</f>
        <v>6410</v>
      </c>
      <c r="D123" s="54">
        <f>C123-B123</f>
        <v>2281</v>
      </c>
      <c r="E123" s="26">
        <f t="shared" si="17"/>
        <v>155.24340033906515</v>
      </c>
      <c r="F123" s="27">
        <f>B123/$B$101*100</f>
        <v>0.025545015495597737</v>
      </c>
      <c r="G123" s="27">
        <f>C123/$C$101*100</f>
        <v>0.03568751212665559</v>
      </c>
      <c r="I123" s="84"/>
    </row>
    <row r="124" spans="1:7" ht="9.75" customHeight="1">
      <c r="A124" s="28"/>
      <c r="B124" s="29"/>
      <c r="C124" s="56"/>
      <c r="D124" s="30"/>
      <c r="E124" s="31"/>
      <c r="F124" s="32"/>
      <c r="G124" s="32"/>
    </row>
    <row r="125" spans="1:7" ht="30" customHeight="1">
      <c r="A125" s="153" t="str">
        <f>"местные бюджеты
(доля в территориальном бюджете:    "&amp;B128&amp;" - "&amp;TEXT(IF(AND(B129&gt;0,B$68&gt;0),B129/B$68*100,IF(AND(B129&lt;0,B$68&lt;0),B$68/B129*100,0)),"0.0")&amp;"%;     "&amp;C128&amp;" - "&amp;TEXT(IF(AND(C129&gt;0,C$68&gt;0),C129/C$68*100,IF(AND(C129&lt;0,C$68&lt;0),C$68/C129*100,0)),"0.0")&amp;"%) "</f>
        <v>местные бюджеты
(доля в территориальном бюджете:    2014г. - 24.7%;     2015г. - 23.8%) </v>
      </c>
      <c r="B125" s="153"/>
      <c r="C125" s="153"/>
      <c r="D125" s="153"/>
      <c r="E125" s="153"/>
      <c r="F125" s="153"/>
      <c r="G125" s="153"/>
    </row>
    <row r="126" spans="2:7" ht="12.75" customHeight="1" thickBot="1">
      <c r="B126" s="47"/>
      <c r="E126" s="3"/>
      <c r="F126" s="35"/>
      <c r="G126" s="36" t="s">
        <v>29</v>
      </c>
    </row>
    <row r="127" spans="1:7" ht="26.25" thickBot="1">
      <c r="A127" s="6"/>
      <c r="B127" s="93" t="str">
        <f>$B$5</f>
        <v>январь-октябрь</v>
      </c>
      <c r="C127" s="61" t="str">
        <f>$C$5</f>
        <v>январь-октябрь</v>
      </c>
      <c r="D127" s="154" t="s">
        <v>1</v>
      </c>
      <c r="E127" s="155"/>
      <c r="F127" s="156" t="s">
        <v>30</v>
      </c>
      <c r="G127" s="157"/>
    </row>
    <row r="128" spans="1:7" ht="13.5" thickBot="1">
      <c r="A128" s="49"/>
      <c r="B128" s="95" t="str">
        <f>$B$6</f>
        <v>2014г.</v>
      </c>
      <c r="C128" s="95" t="str">
        <f>$C$6</f>
        <v>2015г.</v>
      </c>
      <c r="D128" s="50" t="s">
        <v>3</v>
      </c>
      <c r="E128" s="96" t="s">
        <v>4</v>
      </c>
      <c r="F128" s="10" t="str">
        <f>$F$6</f>
        <v>2014г.</v>
      </c>
      <c r="G128" s="10" t="str">
        <f>$G$6</f>
        <v>2015г.</v>
      </c>
    </row>
    <row r="129" spans="1:9" s="2" customFormat="1" ht="12.75">
      <c r="A129" s="39" t="s">
        <v>34</v>
      </c>
      <c r="B129" s="90">
        <f>'Исходные данные'!C135</f>
        <v>5290340</v>
      </c>
      <c r="C129" s="90">
        <f>'Исходные данные'!D135</f>
        <v>5605103</v>
      </c>
      <c r="D129" s="89">
        <f aca="true" t="shared" si="20" ref="D129:D138">C129-B129</f>
        <v>314763</v>
      </c>
      <c r="E129" s="83">
        <f aca="true" t="shared" si="21" ref="E129:E145">IF(B129&lt;&gt;0,IF(AND(B129&gt;0,C129&gt;0),C129/B129*100,IF(AND(B129&lt;0,C129&lt;0),B129/C129*100,"")),"")</f>
        <v>105.94976882393192</v>
      </c>
      <c r="F129" s="87">
        <v>100</v>
      </c>
      <c r="G129" s="87">
        <v>100</v>
      </c>
      <c r="I129" s="84"/>
    </row>
    <row r="130" spans="1:9" ht="12.75">
      <c r="A130" s="20" t="s">
        <v>9</v>
      </c>
      <c r="B130" s="57">
        <f>'Исходные данные'!C136</f>
        <v>3704099</v>
      </c>
      <c r="C130" s="22">
        <f>'Исходные данные'!D136</f>
        <v>3844162</v>
      </c>
      <c r="D130" s="51">
        <f t="shared" si="20"/>
        <v>140063</v>
      </c>
      <c r="E130" s="18">
        <f t="shared" si="21"/>
        <v>103.78129742212614</v>
      </c>
      <c r="F130" s="19">
        <f aca="true" t="shared" si="22" ref="F130:F139">B130/$B$129*100</f>
        <v>70.01627494641176</v>
      </c>
      <c r="G130" s="19">
        <f aca="true" t="shared" si="23" ref="G130:G144">C130/$C$129*100</f>
        <v>68.58325351023879</v>
      </c>
      <c r="I130" s="84"/>
    </row>
    <row r="131" spans="1:9" ht="12.75">
      <c r="A131" s="20" t="s">
        <v>12</v>
      </c>
      <c r="B131" s="57">
        <f>'Исходные данные'!C137</f>
        <v>7118</v>
      </c>
      <c r="C131" s="22">
        <f>'Исходные данные'!D137</f>
        <v>25705</v>
      </c>
      <c r="D131" s="51">
        <f t="shared" si="20"/>
        <v>18587</v>
      </c>
      <c r="E131" s="18">
        <f t="shared" si="21"/>
        <v>361.12672098904187</v>
      </c>
      <c r="F131" s="19">
        <f t="shared" si="22"/>
        <v>0.1345471179546116</v>
      </c>
      <c r="G131" s="19">
        <f t="shared" si="23"/>
        <v>0.45859995793119235</v>
      </c>
      <c r="I131" s="84"/>
    </row>
    <row r="132" spans="1:9" ht="12.75">
      <c r="A132" s="11" t="s">
        <v>15</v>
      </c>
      <c r="B132" s="57">
        <f>'Исходные данные'!C138</f>
        <v>413272</v>
      </c>
      <c r="C132" s="22">
        <f>'Исходные данные'!D138</f>
        <v>513733</v>
      </c>
      <c r="D132" s="51">
        <f t="shared" si="20"/>
        <v>100461</v>
      </c>
      <c r="E132" s="18">
        <f t="shared" si="21"/>
        <v>124.30868774076154</v>
      </c>
      <c r="F132" s="19">
        <f t="shared" si="22"/>
        <v>7.811823058631393</v>
      </c>
      <c r="G132" s="19">
        <f t="shared" si="23"/>
        <v>9.165451553700262</v>
      </c>
      <c r="I132" s="84"/>
    </row>
    <row r="133" spans="1:9" ht="12.75">
      <c r="A133" s="11" t="s">
        <v>147</v>
      </c>
      <c r="B133" s="57">
        <f>'Исходные данные'!C139</f>
        <v>413272</v>
      </c>
      <c r="C133" s="22">
        <f>'Исходные данные'!D139</f>
        <v>513733</v>
      </c>
      <c r="D133" s="51">
        <f>C133-B133</f>
        <v>100461</v>
      </c>
      <c r="E133" s="18">
        <f t="shared" si="21"/>
        <v>124.30868774076154</v>
      </c>
      <c r="F133" s="19">
        <f t="shared" si="22"/>
        <v>7.811823058631393</v>
      </c>
      <c r="G133" s="19">
        <f>C133/$C$129*100</f>
        <v>9.165451553700262</v>
      </c>
      <c r="I133" s="84"/>
    </row>
    <row r="134" spans="1:9" ht="25.5">
      <c r="A134" s="11" t="s">
        <v>148</v>
      </c>
      <c r="B134" s="57">
        <f>'Исходные данные'!C140</f>
        <v>30492</v>
      </c>
      <c r="C134" s="22">
        <f>'Исходные данные'!D140</f>
        <v>45505</v>
      </c>
      <c r="D134" s="51">
        <f>C134-B134</f>
        <v>15013</v>
      </c>
      <c r="E134" s="18">
        <f t="shared" si="21"/>
        <v>149.23586514495605</v>
      </c>
      <c r="F134" s="19">
        <f>B134/$B$129*100</f>
        <v>0.5763712729238575</v>
      </c>
      <c r="G134" s="19">
        <f>C134/$C$129*100</f>
        <v>0.8118494878684654</v>
      </c>
      <c r="I134" s="84"/>
    </row>
    <row r="135" spans="1:9" ht="12.75">
      <c r="A135" s="11" t="s">
        <v>149</v>
      </c>
      <c r="B135" s="57">
        <f>'Исходные данные'!C141</f>
        <v>287003</v>
      </c>
      <c r="C135" s="22">
        <f>'Исходные данные'!D141</f>
        <v>351514</v>
      </c>
      <c r="D135" s="51">
        <f>C135-B135</f>
        <v>64511</v>
      </c>
      <c r="E135" s="18">
        <f t="shared" si="21"/>
        <v>122.47746539234781</v>
      </c>
      <c r="F135" s="19">
        <f>B135/$B$129*100</f>
        <v>5.425038844384293</v>
      </c>
      <c r="G135" s="19">
        <f>C135/$C$129*100</f>
        <v>6.271320973049023</v>
      </c>
      <c r="I135" s="84"/>
    </row>
    <row r="136" spans="1:9" ht="12.75">
      <c r="A136" s="11" t="s">
        <v>150</v>
      </c>
      <c r="B136" s="57">
        <f>'Исходные данные'!C142</f>
        <v>95777</v>
      </c>
      <c r="C136" s="22">
        <f>'Исходные данные'!D142</f>
        <v>116714</v>
      </c>
      <c r="D136" s="51">
        <f>C136-B136</f>
        <v>20937</v>
      </c>
      <c r="E136" s="18">
        <f t="shared" si="21"/>
        <v>121.8601543167984</v>
      </c>
      <c r="F136" s="19">
        <f>B136/$B$129*100</f>
        <v>1.8104129413232422</v>
      </c>
      <c r="G136" s="19">
        <f>C136/$C$129*100</f>
        <v>2.082281092782773</v>
      </c>
      <c r="I136" s="84"/>
    </row>
    <row r="137" spans="1:9" ht="12.75">
      <c r="A137" s="11" t="s">
        <v>35</v>
      </c>
      <c r="B137" s="57">
        <f>'Исходные данные'!C143</f>
        <v>70140</v>
      </c>
      <c r="C137" s="22">
        <f>'Исходные данные'!D143</f>
        <v>93620</v>
      </c>
      <c r="D137" s="51">
        <f t="shared" si="20"/>
        <v>23480</v>
      </c>
      <c r="E137" s="18">
        <f t="shared" si="21"/>
        <v>133.47590533219275</v>
      </c>
      <c r="F137" s="19">
        <f t="shared" si="22"/>
        <v>1.325812707689865</v>
      </c>
      <c r="G137" s="19">
        <f t="shared" si="23"/>
        <v>1.67026368650139</v>
      </c>
      <c r="I137" s="84"/>
    </row>
    <row r="138" spans="1:9" ht="14.25" customHeight="1">
      <c r="A138" s="23" t="s">
        <v>20</v>
      </c>
      <c r="B138" s="57">
        <f>'Исходные данные'!C144</f>
        <v>483505</v>
      </c>
      <c r="C138" s="22">
        <f>'Исходные данные'!D144</f>
        <v>469478</v>
      </c>
      <c r="D138" s="52">
        <f t="shared" si="20"/>
        <v>-14027</v>
      </c>
      <c r="E138" s="18">
        <f t="shared" si="21"/>
        <v>97.09889246233234</v>
      </c>
      <c r="F138" s="19">
        <f t="shared" si="22"/>
        <v>9.139393687362249</v>
      </c>
      <c r="G138" s="19">
        <f t="shared" si="23"/>
        <v>8.375903172519756</v>
      </c>
      <c r="I138" s="84"/>
    </row>
    <row r="139" spans="1:9" ht="14.25" customHeight="1">
      <c r="A139" s="23" t="s">
        <v>22</v>
      </c>
      <c r="B139" s="57">
        <f>'Исходные данные'!C145</f>
        <v>90284</v>
      </c>
      <c r="C139" s="22">
        <f>'Исходные данные'!D145</f>
        <v>113909</v>
      </c>
      <c r="D139" s="52">
        <f aca="true" t="shared" si="24" ref="D139:D145">C139-B139</f>
        <v>23625</v>
      </c>
      <c r="E139" s="18">
        <f t="shared" si="21"/>
        <v>126.16742722963095</v>
      </c>
      <c r="F139" s="19">
        <f t="shared" si="22"/>
        <v>1.7065821856440229</v>
      </c>
      <c r="G139" s="19">
        <f t="shared" si="23"/>
        <v>2.032237409374993</v>
      </c>
      <c r="I139" s="84"/>
    </row>
    <row r="140" spans="1:9" ht="14.25" customHeight="1">
      <c r="A140" s="23" t="s">
        <v>37</v>
      </c>
      <c r="B140" s="57">
        <f>'Исходные данные'!C146</f>
        <v>518692</v>
      </c>
      <c r="C140" s="22">
        <f>'Исходные данные'!D146</f>
        <v>540968</v>
      </c>
      <c r="D140" s="52">
        <f t="shared" si="24"/>
        <v>22276</v>
      </c>
      <c r="E140" s="18">
        <f t="shared" si="21"/>
        <v>104.2946488474856</v>
      </c>
      <c r="F140" s="19">
        <f aca="true" t="shared" si="25" ref="F140:F145">B140/$B$129*100</f>
        <v>9.80451161929101</v>
      </c>
      <c r="G140" s="19">
        <f t="shared" si="23"/>
        <v>9.651348066217516</v>
      </c>
      <c r="I140" s="84"/>
    </row>
    <row r="141" spans="1:9" ht="14.25" customHeight="1">
      <c r="A141" s="23" t="s">
        <v>43</v>
      </c>
      <c r="B141" s="57">
        <f>'Исходные данные'!C147</f>
        <v>495117</v>
      </c>
      <c r="C141" s="22">
        <f>'Исходные данные'!D147</f>
        <v>514199</v>
      </c>
      <c r="D141" s="52">
        <f t="shared" si="24"/>
        <v>19082</v>
      </c>
      <c r="E141" s="18">
        <f t="shared" si="21"/>
        <v>103.8540385403854</v>
      </c>
      <c r="F141" s="19">
        <f t="shared" si="25"/>
        <v>9.358888086588008</v>
      </c>
      <c r="G141" s="19">
        <f t="shared" si="23"/>
        <v>9.173765406273533</v>
      </c>
      <c r="I141" s="84"/>
    </row>
    <row r="142" spans="1:9" ht="14.25" customHeight="1">
      <c r="A142" s="23" t="s">
        <v>41</v>
      </c>
      <c r="B142" s="57">
        <f>'Исходные данные'!C148</f>
        <v>8396</v>
      </c>
      <c r="C142" s="22">
        <f>'Исходные данные'!D148</f>
        <v>8286</v>
      </c>
      <c r="D142" s="52">
        <f t="shared" si="24"/>
        <v>-110</v>
      </c>
      <c r="E142" s="18">
        <f t="shared" si="21"/>
        <v>98.6898523106241</v>
      </c>
      <c r="F142" s="19">
        <f t="shared" si="25"/>
        <v>0.15870435548565878</v>
      </c>
      <c r="G142" s="19">
        <f t="shared" si="23"/>
        <v>0.14782957601314373</v>
      </c>
      <c r="I142" s="84"/>
    </row>
    <row r="143" spans="1:9" ht="14.25" customHeight="1">
      <c r="A143" s="23" t="s">
        <v>145</v>
      </c>
      <c r="B143" s="57">
        <f>'Исходные данные'!C149</f>
        <v>15179</v>
      </c>
      <c r="C143" s="22">
        <f>'Исходные данные'!D149</f>
        <v>18483</v>
      </c>
      <c r="D143" s="52">
        <f t="shared" si="24"/>
        <v>3304</v>
      </c>
      <c r="E143" s="18">
        <f t="shared" si="21"/>
        <v>121.76691481652281</v>
      </c>
      <c r="F143" s="19">
        <f t="shared" si="25"/>
        <v>0.2869191772173433</v>
      </c>
      <c r="G143" s="19">
        <f>C143/$C$129*100</f>
        <v>0.32975308393083946</v>
      </c>
      <c r="I143" s="84"/>
    </row>
    <row r="144" spans="1:9" ht="12.75">
      <c r="A144" s="23" t="s">
        <v>23</v>
      </c>
      <c r="B144" s="57">
        <f>'Исходные данные'!C150</f>
        <v>-94</v>
      </c>
      <c r="C144" s="22">
        <f>'Исходные данные'!D150</f>
        <v>33</v>
      </c>
      <c r="D144" s="52">
        <f t="shared" si="24"/>
        <v>127</v>
      </c>
      <c r="E144" s="18">
        <f t="shared" si="21"/>
      </c>
      <c r="F144" s="19">
        <f t="shared" si="25"/>
        <v>-0.0017768234177765515</v>
      </c>
      <c r="G144" s="19">
        <f t="shared" si="23"/>
        <v>0.000588749216562122</v>
      </c>
      <c r="I144" s="84"/>
    </row>
    <row r="145" spans="1:9" ht="14.25" customHeight="1" thickBot="1">
      <c r="A145" s="24" t="s">
        <v>28</v>
      </c>
      <c r="B145" s="25">
        <f>'Исходные данные'!C158</f>
        <v>3324</v>
      </c>
      <c r="C145" s="42">
        <f>'Исходные данные'!D158</f>
        <v>3495</v>
      </c>
      <c r="D145" s="54">
        <f t="shared" si="24"/>
        <v>171</v>
      </c>
      <c r="E145" s="26">
        <f t="shared" si="21"/>
        <v>105.14440433212997</v>
      </c>
      <c r="F145" s="27">
        <f t="shared" si="25"/>
        <v>0.06283150043286442</v>
      </c>
      <c r="G145" s="27">
        <f>C145/$C$129*100</f>
        <v>0.062353894299533835</v>
      </c>
      <c r="I145" s="84"/>
    </row>
    <row r="146" spans="1:9" ht="14.25" customHeight="1">
      <c r="A146" s="28"/>
      <c r="B146" s="29"/>
      <c r="C146" s="29"/>
      <c r="D146" s="30"/>
      <c r="E146" s="31"/>
      <c r="F146" s="32"/>
      <c r="G146" s="32"/>
      <c r="I146" s="84"/>
    </row>
    <row r="147" spans="1:7" ht="33" customHeight="1">
      <c r="A147" s="153" t="str">
        <f>"Внебюджетные фонды
(доля в общей сумме поступлений:    "&amp;B150&amp;" - "&amp;TEXT(IF(AND(B151&gt;0,B$9&gt;0),B151/B$9*100,IF(AND(B151&lt;0,B$9&lt;0),B$9/B151*100,0)),"0.0")&amp;"%;     "&amp;C150&amp;" - "&amp;TEXT(IF(AND(C151&gt;0,C$9&gt;0),C151/C$9*100,IF(AND(C151&lt;0,C$9&lt;0),C$9/C151*100,0)),"0.0")&amp;"%) "</f>
        <v>Внебюджетные фонды
(доля в общей сумме поступлений:    2014г. - 0.0%;     2015г. - 0.0%) </v>
      </c>
      <c r="B147" s="153"/>
      <c r="C147" s="153"/>
      <c r="D147" s="153"/>
      <c r="E147" s="153"/>
      <c r="F147" s="153"/>
      <c r="G147" s="153"/>
    </row>
    <row r="148" spans="1:7" ht="13.5" thickBot="1">
      <c r="A148" s="37"/>
      <c r="B148" s="43"/>
      <c r="C148" s="44"/>
      <c r="D148" s="45"/>
      <c r="E148" s="58"/>
      <c r="F148" s="46"/>
      <c r="G148" s="46"/>
    </row>
    <row r="149" spans="1:8" ht="13.5" customHeight="1" thickBot="1">
      <c r="A149" s="60"/>
      <c r="B149" s="93" t="str">
        <f>$B$5</f>
        <v>январь-октябрь</v>
      </c>
      <c r="C149" s="61" t="str">
        <f>$C$5</f>
        <v>январь-октябрь</v>
      </c>
      <c r="D149" s="154" t="s">
        <v>1</v>
      </c>
      <c r="E149" s="155"/>
      <c r="F149" s="156" t="s">
        <v>30</v>
      </c>
      <c r="G149" s="157"/>
      <c r="H149" s="2"/>
    </row>
    <row r="150" spans="1:9" ht="13.5" thickBot="1">
      <c r="A150" s="62"/>
      <c r="B150" s="95" t="str">
        <f>$B$6</f>
        <v>2014г.</v>
      </c>
      <c r="C150" s="95" t="str">
        <f>$C$6</f>
        <v>2015г.</v>
      </c>
      <c r="D150" s="63" t="s">
        <v>3</v>
      </c>
      <c r="E150" s="62" t="s">
        <v>4</v>
      </c>
      <c r="F150" s="9" t="str">
        <f>F128</f>
        <v>2014г.</v>
      </c>
      <c r="G150" s="9" t="str">
        <f>G128</f>
        <v>2015г.</v>
      </c>
      <c r="I150" s="2"/>
    </row>
    <row r="151" spans="1:9" s="2" customFormat="1" ht="12.75">
      <c r="A151" s="91" t="s">
        <v>165</v>
      </c>
      <c r="B151" s="92">
        <f>'Исходные данные'!C160</f>
        <v>4487</v>
      </c>
      <c r="C151" s="92">
        <f>'Исходные данные'!D160</f>
        <v>6005</v>
      </c>
      <c r="D151" s="89">
        <f>C151-B151</f>
        <v>1518</v>
      </c>
      <c r="E151" s="99">
        <f>IF(B151&lt;&gt;0,IF(AND(B151&gt;0,C151&gt;0),C151/B151*100,IF(AND(B151&lt;0,C151&lt;0),B151/C151*100,"")),"")</f>
        <v>133.83106752841542</v>
      </c>
      <c r="F151" s="87">
        <v>100</v>
      </c>
      <c r="G151" s="87">
        <v>100</v>
      </c>
      <c r="H151" s="1"/>
      <c r="I151" s="84"/>
    </row>
    <row r="152" spans="1:9" ht="12.75">
      <c r="A152" s="41" t="s">
        <v>24</v>
      </c>
      <c r="B152" s="64"/>
      <c r="C152" s="65"/>
      <c r="D152" s="51"/>
      <c r="E152" s="101"/>
      <c r="F152" s="19"/>
      <c r="G152" s="66"/>
      <c r="I152" s="84"/>
    </row>
    <row r="153" spans="1:9" ht="12.75">
      <c r="A153" s="41" t="s">
        <v>166</v>
      </c>
      <c r="B153" s="146">
        <f>'Исходные данные'!C162</f>
        <v>2850</v>
      </c>
      <c r="C153" s="65">
        <f>'Исходные данные'!D162</f>
        <v>3194</v>
      </c>
      <c r="D153" s="67">
        <f>C153-B153</f>
        <v>344</v>
      </c>
      <c r="E153" s="141">
        <f>IF(B153&lt;&gt;0,IF(AND(B153&gt;0,C153&gt;0),C153/B153*100,IF(AND(B153&lt;0,C153&lt;0),B153/C153*100,"")),"")</f>
        <v>112.0701754385965</v>
      </c>
      <c r="F153" s="19">
        <f aca="true" t="shared" si="26" ref="F153:G155">B153/B$151*100</f>
        <v>63.516826387341204</v>
      </c>
      <c r="G153" s="66">
        <f t="shared" si="26"/>
        <v>53.18900915903414</v>
      </c>
      <c r="I153" s="84"/>
    </row>
    <row r="154" spans="1:9" ht="12.75">
      <c r="A154" s="41" t="s">
        <v>167</v>
      </c>
      <c r="B154" s="146">
        <f>'Исходные данные'!C163</f>
        <v>1508</v>
      </c>
      <c r="C154" s="65">
        <f>'Исходные данные'!D163</f>
        <v>2337</v>
      </c>
      <c r="D154" s="51">
        <f>C154-B154</f>
        <v>829</v>
      </c>
      <c r="E154" s="101">
        <f>IF(B154&lt;&gt;0,IF(AND(B154&gt;0,C154&gt;0),C154/B154*100,IF(AND(B154&lt;0,C154&lt;0),B154/C154*100,"")),"")</f>
        <v>154.973474801061</v>
      </c>
      <c r="F154" s="19">
        <f t="shared" si="26"/>
        <v>33.60820147091598</v>
      </c>
      <c r="G154" s="66">
        <f t="shared" si="26"/>
        <v>38.917568692756035</v>
      </c>
      <c r="I154" s="84"/>
    </row>
    <row r="155" spans="1:9" ht="13.5" thickBot="1">
      <c r="A155" s="68" t="s">
        <v>168</v>
      </c>
      <c r="B155" s="147">
        <f>'Исходные данные'!C164</f>
        <v>129</v>
      </c>
      <c r="C155" s="69">
        <f>'Исходные данные'!D164</f>
        <v>474</v>
      </c>
      <c r="D155" s="54">
        <f>C155-B155</f>
        <v>345</v>
      </c>
      <c r="E155" s="102">
        <f>IF(B155&lt;&gt;0,IF(AND(B155&gt;0,C155&gt;0),C155/B155*100,IF(AND(B155&lt;0,C155&lt;0),B155/C155*100,"")),"")</f>
        <v>367.4418604651163</v>
      </c>
      <c r="F155" s="27">
        <f t="shared" si="26"/>
        <v>2.8749721417428127</v>
      </c>
      <c r="G155" s="70">
        <f t="shared" si="26"/>
        <v>7.893422148209825</v>
      </c>
      <c r="I155" s="84"/>
    </row>
    <row r="156" spans="1:7" ht="12.75">
      <c r="A156" s="71"/>
      <c r="B156" s="72"/>
      <c r="C156" s="73"/>
      <c r="D156" s="30"/>
      <c r="E156" s="31"/>
      <c r="F156" s="74"/>
      <c r="G156" s="75"/>
    </row>
    <row r="157" spans="1:7" ht="12.75">
      <c r="A157" s="71"/>
      <c r="B157" s="73"/>
      <c r="C157" s="73"/>
      <c r="D157" s="30"/>
      <c r="E157" s="31"/>
      <c r="F157" s="74"/>
      <c r="G157" s="76"/>
    </row>
    <row r="158" spans="1:6" ht="12.75">
      <c r="A158" s="77"/>
      <c r="B158" s="72"/>
      <c r="C158" s="73"/>
      <c r="D158" s="30"/>
      <c r="E158" s="31"/>
      <c r="F158" s="74"/>
    </row>
    <row r="159" spans="1:6" ht="12.75">
      <c r="A159" s="79"/>
      <c r="B159" s="72"/>
      <c r="C159" s="73"/>
      <c r="D159" s="30"/>
      <c r="E159" s="31"/>
      <c r="F159" s="80"/>
    </row>
    <row r="160" spans="2:5" ht="12.75">
      <c r="B160" s="47"/>
      <c r="C160" s="47"/>
      <c r="D160" s="30"/>
      <c r="E160" s="31"/>
    </row>
    <row r="163" ht="12.75">
      <c r="B163" s="48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</sheetData>
  <sheetProtection/>
  <mergeCells count="19">
    <mergeCell ref="D5:E5"/>
    <mergeCell ref="A42:G42"/>
    <mergeCell ref="A64:G64"/>
    <mergeCell ref="A1:G1"/>
    <mergeCell ref="A4:F4"/>
    <mergeCell ref="D66:E66"/>
    <mergeCell ref="F66:G66"/>
    <mergeCell ref="D44:E44"/>
    <mergeCell ref="F44:G44"/>
    <mergeCell ref="F5:G5"/>
    <mergeCell ref="A97:G97"/>
    <mergeCell ref="D149:E149"/>
    <mergeCell ref="F149:G149"/>
    <mergeCell ref="D99:E99"/>
    <mergeCell ref="F99:G99"/>
    <mergeCell ref="F127:G127"/>
    <mergeCell ref="A125:G125"/>
    <mergeCell ref="A147:G147"/>
    <mergeCell ref="D127:E127"/>
  </mergeCells>
  <printOptions horizontalCentered="1"/>
  <pageMargins left="0.7480314960629921" right="0.15748031496062992" top="0" bottom="0" header="0" footer="0"/>
  <pageSetup fitToHeight="2" horizontalDpi="600" verticalDpi="600" orientation="portrait" paperSize="9" scale="59" r:id="rId1"/>
  <rowBreaks count="1" manualBreakCount="1">
    <brk id="8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61.16015625" style="0" customWidth="1"/>
    <col min="2" max="246" width="12.16015625" style="0" customWidth="1"/>
  </cols>
  <sheetData>
    <row r="1" ht="12.75">
      <c r="A1" s="130" t="s">
        <v>0</v>
      </c>
    </row>
    <row r="2" ht="12.75">
      <c r="A2" s="130" t="s">
        <v>180</v>
      </c>
    </row>
    <row r="3" ht="12.75">
      <c r="A3" s="130"/>
    </row>
    <row r="4" ht="12.75">
      <c r="A4" s="130" t="s">
        <v>115</v>
      </c>
    </row>
    <row r="5" ht="12.75">
      <c r="A5" s="130" t="s">
        <v>116</v>
      </c>
    </row>
    <row r="6" ht="12.75">
      <c r="A6" s="130" t="s">
        <v>46</v>
      </c>
    </row>
    <row r="7" spans="1:4" s="97" customFormat="1" ht="63.75">
      <c r="A7" s="148" t="s">
        <v>47</v>
      </c>
      <c r="B7" s="148" t="s">
        <v>47</v>
      </c>
      <c r="C7" s="148" t="s">
        <v>48</v>
      </c>
      <c r="D7" s="148" t="s">
        <v>49</v>
      </c>
    </row>
    <row r="8" spans="1:4" ht="12.75">
      <c r="A8" s="149" t="s">
        <v>50</v>
      </c>
      <c r="B8" s="150" t="s">
        <v>51</v>
      </c>
      <c r="C8" s="150" t="s">
        <v>52</v>
      </c>
      <c r="D8" s="150" t="s">
        <v>53</v>
      </c>
    </row>
    <row r="9" spans="1:4" ht="12.75">
      <c r="A9" s="149" t="s">
        <v>58</v>
      </c>
      <c r="B9" s="150"/>
      <c r="C9" s="151">
        <v>0</v>
      </c>
      <c r="D9" s="151">
        <v>0</v>
      </c>
    </row>
    <row r="10" spans="1:4" ht="38.25">
      <c r="A10" s="149" t="s">
        <v>5</v>
      </c>
      <c r="B10" s="150" t="s">
        <v>52</v>
      </c>
      <c r="C10" s="151">
        <v>22992066</v>
      </c>
      <c r="D10" s="151">
        <v>27304553</v>
      </c>
    </row>
    <row r="11" spans="1:4" ht="25.5">
      <c r="A11" s="149" t="s">
        <v>6</v>
      </c>
      <c r="B11" s="150" t="s">
        <v>53</v>
      </c>
      <c r="C11" s="151">
        <v>22987579</v>
      </c>
      <c r="D11" s="151">
        <v>27298548</v>
      </c>
    </row>
    <row r="12" spans="1:4" ht="12.75">
      <c r="A12" s="149" t="s">
        <v>7</v>
      </c>
      <c r="B12" s="150" t="s">
        <v>54</v>
      </c>
      <c r="C12" s="151">
        <v>3254998</v>
      </c>
      <c r="D12" s="151">
        <v>3930998</v>
      </c>
    </row>
    <row r="13" spans="1:4" ht="12.75">
      <c r="A13" s="149" t="s">
        <v>8</v>
      </c>
      <c r="B13" s="150" t="s">
        <v>55</v>
      </c>
      <c r="C13" s="151">
        <v>1039</v>
      </c>
      <c r="D13" s="151">
        <v>4732</v>
      </c>
    </row>
    <row r="14" spans="1:4" ht="12.75">
      <c r="A14" s="149" t="s">
        <v>59</v>
      </c>
      <c r="B14" s="150" t="s">
        <v>56</v>
      </c>
      <c r="C14" s="151">
        <v>12093067</v>
      </c>
      <c r="D14" s="151">
        <v>12194873</v>
      </c>
    </row>
    <row r="15" spans="1:4" ht="12.75">
      <c r="A15" s="149" t="s">
        <v>60</v>
      </c>
      <c r="B15" s="150" t="s">
        <v>57</v>
      </c>
      <c r="C15" s="151">
        <v>742835</v>
      </c>
      <c r="D15" s="151">
        <v>2717255</v>
      </c>
    </row>
    <row r="16" spans="1:4" ht="12.75">
      <c r="A16" s="149" t="s">
        <v>61</v>
      </c>
      <c r="B16" s="150" t="s">
        <v>62</v>
      </c>
      <c r="C16" s="151">
        <v>9579</v>
      </c>
      <c r="D16" s="151">
        <v>12739</v>
      </c>
    </row>
    <row r="17" spans="1:4" ht="12.75">
      <c r="A17" s="149" t="s">
        <v>63</v>
      </c>
      <c r="B17" s="150" t="s">
        <v>64</v>
      </c>
      <c r="C17" s="151">
        <v>14278</v>
      </c>
      <c r="D17" s="151">
        <v>51781</v>
      </c>
    </row>
    <row r="18" spans="1:4" ht="12.75">
      <c r="A18" s="149" t="s">
        <v>13</v>
      </c>
      <c r="B18" s="150" t="s">
        <v>65</v>
      </c>
      <c r="C18" s="151">
        <v>29</v>
      </c>
      <c r="D18" s="151">
        <v>372</v>
      </c>
    </row>
    <row r="19" spans="1:4" ht="12.75">
      <c r="A19" s="149" t="s">
        <v>66</v>
      </c>
      <c r="B19" s="150" t="s">
        <v>67</v>
      </c>
      <c r="C19" s="151">
        <v>14205</v>
      </c>
      <c r="D19" s="151">
        <v>51409</v>
      </c>
    </row>
    <row r="20" spans="1:4" ht="12.75">
      <c r="A20" s="149" t="s">
        <v>33</v>
      </c>
      <c r="B20" s="150" t="s">
        <v>68</v>
      </c>
      <c r="C20" s="151">
        <v>1470856</v>
      </c>
      <c r="D20" s="151">
        <v>1804318</v>
      </c>
    </row>
    <row r="21" spans="1:4" ht="12.75">
      <c r="A21" s="149" t="s">
        <v>16</v>
      </c>
      <c r="B21" s="150" t="s">
        <v>69</v>
      </c>
      <c r="C21" s="151">
        <v>1448197</v>
      </c>
      <c r="D21" s="151">
        <v>1779684</v>
      </c>
    </row>
    <row r="22" spans="1:4" ht="25.5">
      <c r="A22" s="149" t="s">
        <v>124</v>
      </c>
      <c r="B22" s="150" t="s">
        <v>70</v>
      </c>
      <c r="C22" s="151">
        <v>30492</v>
      </c>
      <c r="D22" s="151">
        <v>45505</v>
      </c>
    </row>
    <row r="23" spans="1:4" ht="12.75">
      <c r="A23" s="149" t="s">
        <v>125</v>
      </c>
      <c r="B23" s="150" t="s">
        <v>72</v>
      </c>
      <c r="C23" s="151">
        <v>1062975</v>
      </c>
      <c r="D23" s="151">
        <v>1301905</v>
      </c>
    </row>
    <row r="24" spans="1:4" ht="12.75">
      <c r="A24" s="149" t="s">
        <v>126</v>
      </c>
      <c r="B24" s="150" t="s">
        <v>73</v>
      </c>
      <c r="C24" s="151">
        <v>354730</v>
      </c>
      <c r="D24" s="151">
        <v>432274</v>
      </c>
    </row>
    <row r="25" spans="1:4" ht="12.75">
      <c r="A25" s="149" t="s">
        <v>153</v>
      </c>
      <c r="B25" s="150" t="s">
        <v>74</v>
      </c>
      <c r="C25" s="151">
        <v>16103</v>
      </c>
      <c r="D25" s="151">
        <v>17262</v>
      </c>
    </row>
    <row r="26" spans="1:4" ht="38.25">
      <c r="A26" s="149" t="s">
        <v>154</v>
      </c>
      <c r="B26" s="150" t="s">
        <v>75</v>
      </c>
      <c r="C26" s="151">
        <v>6556</v>
      </c>
      <c r="D26" s="151">
        <v>7372</v>
      </c>
    </row>
    <row r="27" spans="1:4" ht="12.75">
      <c r="A27" s="149" t="s">
        <v>71</v>
      </c>
      <c r="B27" s="150" t="s">
        <v>76</v>
      </c>
      <c r="C27" s="151">
        <v>70140</v>
      </c>
      <c r="D27" s="151">
        <v>93620</v>
      </c>
    </row>
    <row r="28" spans="1:4" ht="12.75">
      <c r="A28" s="149" t="s">
        <v>18</v>
      </c>
      <c r="B28" s="150" t="s">
        <v>77</v>
      </c>
      <c r="C28" s="151">
        <v>2885363</v>
      </c>
      <c r="D28" s="151">
        <v>3908595</v>
      </c>
    </row>
    <row r="29" spans="1:4" ht="12.75">
      <c r="A29" s="149" t="s">
        <v>19</v>
      </c>
      <c r="B29" s="150" t="s">
        <v>78</v>
      </c>
      <c r="C29" s="151">
        <v>242952</v>
      </c>
      <c r="D29" s="151">
        <v>327553</v>
      </c>
    </row>
    <row r="30" spans="1:4" ht="12.75">
      <c r="A30" s="149" t="s">
        <v>20</v>
      </c>
      <c r="B30" s="150" t="s">
        <v>80</v>
      </c>
      <c r="C30" s="151">
        <v>483505</v>
      </c>
      <c r="D30" s="151">
        <v>469478</v>
      </c>
    </row>
    <row r="31" spans="1:4" ht="12.75">
      <c r="A31" s="149" t="s">
        <v>21</v>
      </c>
      <c r="B31" s="150" t="s">
        <v>82</v>
      </c>
      <c r="C31" s="151">
        <v>1338</v>
      </c>
      <c r="D31" s="151">
        <v>999</v>
      </c>
    </row>
    <row r="32" spans="1:4" ht="12.75">
      <c r="A32" s="149" t="s">
        <v>22</v>
      </c>
      <c r="B32" s="150" t="s">
        <v>84</v>
      </c>
      <c r="C32" s="151">
        <v>140258</v>
      </c>
      <c r="D32" s="151">
        <v>179627</v>
      </c>
    </row>
    <row r="33" spans="1:4" ht="25.5">
      <c r="A33" s="149" t="s">
        <v>155</v>
      </c>
      <c r="B33" s="150" t="s">
        <v>85</v>
      </c>
      <c r="C33" s="151">
        <v>1562397</v>
      </c>
      <c r="D33" s="151">
        <v>1580116</v>
      </c>
    </row>
    <row r="34" spans="1:4" ht="25.5">
      <c r="A34" s="149" t="s">
        <v>79</v>
      </c>
      <c r="B34" s="150" t="s">
        <v>87</v>
      </c>
      <c r="C34" s="151">
        <v>1042949</v>
      </c>
      <c r="D34" s="151">
        <v>1039138</v>
      </c>
    </row>
    <row r="35" spans="1:4" ht="12.75">
      <c r="A35" s="149" t="s">
        <v>81</v>
      </c>
      <c r="B35" s="150" t="s">
        <v>89</v>
      </c>
      <c r="C35" s="151">
        <v>495215</v>
      </c>
      <c r="D35" s="151">
        <v>514211</v>
      </c>
    </row>
    <row r="36" spans="1:4" ht="12.75">
      <c r="A36" s="149" t="s">
        <v>83</v>
      </c>
      <c r="B36" s="150" t="s">
        <v>91</v>
      </c>
      <c r="C36" s="151">
        <v>9203</v>
      </c>
      <c r="D36" s="151">
        <v>8294</v>
      </c>
    </row>
    <row r="37" spans="1:4" ht="25.5">
      <c r="A37" s="149" t="s">
        <v>127</v>
      </c>
      <c r="B37" s="150" t="s">
        <v>93</v>
      </c>
      <c r="C37" s="151">
        <v>15179</v>
      </c>
      <c r="D37" s="151">
        <v>18483</v>
      </c>
    </row>
    <row r="38" spans="1:4" ht="25.5">
      <c r="A38" s="149" t="s">
        <v>128</v>
      </c>
      <c r="B38" s="150" t="s">
        <v>95</v>
      </c>
      <c r="C38" s="151">
        <v>-149</v>
      </c>
      <c r="D38" s="151">
        <v>-10</v>
      </c>
    </row>
    <row r="39" spans="1:4" ht="12.75">
      <c r="A39" s="149" t="s">
        <v>23</v>
      </c>
      <c r="B39" s="150" t="s">
        <v>97</v>
      </c>
      <c r="C39" s="151">
        <v>-4</v>
      </c>
      <c r="D39" s="151">
        <v>156</v>
      </c>
    </row>
    <row r="40" spans="1:4" ht="12.75">
      <c r="A40" s="149" t="s">
        <v>24</v>
      </c>
      <c r="B40" s="150"/>
      <c r="C40" s="151">
        <v>0</v>
      </c>
      <c r="D40" s="151">
        <v>0</v>
      </c>
    </row>
    <row r="41" spans="1:4" ht="12.75">
      <c r="A41" s="149" t="s">
        <v>86</v>
      </c>
      <c r="B41" s="150" t="s">
        <v>99</v>
      </c>
      <c r="C41" s="151">
        <v>8</v>
      </c>
      <c r="D41" s="151">
        <v>14</v>
      </c>
    </row>
    <row r="42" spans="1:4" ht="12.75">
      <c r="A42" s="149" t="s">
        <v>88</v>
      </c>
      <c r="B42" s="150" t="s">
        <v>100</v>
      </c>
      <c r="C42" s="151">
        <v>16</v>
      </c>
      <c r="D42" s="151">
        <v>1</v>
      </c>
    </row>
    <row r="43" spans="1:4" ht="12.75">
      <c r="A43" s="149" t="s">
        <v>90</v>
      </c>
      <c r="B43" s="150" t="s">
        <v>129</v>
      </c>
      <c r="C43" s="151">
        <v>-178</v>
      </c>
      <c r="D43" s="151">
        <v>2</v>
      </c>
    </row>
    <row r="44" spans="1:4" ht="12.75">
      <c r="A44" s="149" t="s">
        <v>92</v>
      </c>
      <c r="B44" s="150" t="s">
        <v>130</v>
      </c>
      <c r="C44" s="151">
        <v>5</v>
      </c>
      <c r="D44" s="151">
        <v>5</v>
      </c>
    </row>
    <row r="45" spans="1:4" ht="25.5">
      <c r="A45" s="149" t="s">
        <v>94</v>
      </c>
      <c r="B45" s="150" t="s">
        <v>131</v>
      </c>
      <c r="C45" s="151">
        <v>35</v>
      </c>
      <c r="D45" s="151">
        <v>9</v>
      </c>
    </row>
    <row r="46" spans="1:4" ht="12.75">
      <c r="A46" s="149" t="s">
        <v>96</v>
      </c>
      <c r="B46" s="150" t="s">
        <v>132</v>
      </c>
      <c r="C46" s="151">
        <v>18</v>
      </c>
      <c r="D46" s="151">
        <v>32</v>
      </c>
    </row>
    <row r="47" spans="1:4" ht="12.75">
      <c r="A47" s="149" t="s">
        <v>98</v>
      </c>
      <c r="B47" s="150" t="s">
        <v>133</v>
      </c>
      <c r="C47" s="151">
        <v>35</v>
      </c>
      <c r="D47" s="151">
        <v>3</v>
      </c>
    </row>
    <row r="48" spans="1:4" ht="12.75">
      <c r="A48" s="149" t="s">
        <v>28</v>
      </c>
      <c r="B48" s="150" t="s">
        <v>134</v>
      </c>
      <c r="C48" s="151">
        <v>16067</v>
      </c>
      <c r="D48" s="151">
        <v>22065</v>
      </c>
    </row>
    <row r="49" spans="1:4" ht="12.75">
      <c r="A49" s="149" t="s">
        <v>24</v>
      </c>
      <c r="B49" s="150"/>
      <c r="C49" s="151">
        <v>0</v>
      </c>
      <c r="D49" s="151">
        <v>0</v>
      </c>
    </row>
    <row r="50" spans="1:4" ht="12.75">
      <c r="A50" s="149" t="s">
        <v>156</v>
      </c>
      <c r="B50" s="150" t="s">
        <v>135</v>
      </c>
      <c r="C50" s="151">
        <v>6866</v>
      </c>
      <c r="D50" s="151">
        <v>10682</v>
      </c>
    </row>
    <row r="51" spans="1:4" ht="38.25">
      <c r="A51" s="149" t="s">
        <v>157</v>
      </c>
      <c r="B51" s="150" t="s">
        <v>158</v>
      </c>
      <c r="C51" s="151">
        <v>0</v>
      </c>
      <c r="D51" s="151">
        <v>0</v>
      </c>
    </row>
    <row r="52" spans="1:4" ht="12.75">
      <c r="A52" s="149" t="s">
        <v>101</v>
      </c>
      <c r="B52" s="150"/>
      <c r="C52" s="151">
        <v>0</v>
      </c>
      <c r="D52" s="151">
        <v>0</v>
      </c>
    </row>
    <row r="53" spans="1:4" ht="25.5">
      <c r="A53" s="149" t="s">
        <v>31</v>
      </c>
      <c r="B53" s="150" t="s">
        <v>52</v>
      </c>
      <c r="C53" s="151">
        <v>1533616</v>
      </c>
      <c r="D53" s="151">
        <v>3731980</v>
      </c>
    </row>
    <row r="54" spans="1:4" ht="12.75">
      <c r="A54" s="149" t="s">
        <v>7</v>
      </c>
      <c r="B54" s="150" t="s">
        <v>53</v>
      </c>
      <c r="C54" s="151">
        <v>115166</v>
      </c>
      <c r="D54" s="151">
        <v>208405</v>
      </c>
    </row>
    <row r="55" spans="1:4" ht="12.75">
      <c r="A55" s="149" t="s">
        <v>59</v>
      </c>
      <c r="B55" s="150" t="s">
        <v>54</v>
      </c>
      <c r="C55" s="151">
        <v>23116</v>
      </c>
      <c r="D55" s="151">
        <v>0</v>
      </c>
    </row>
    <row r="56" spans="1:4" ht="25.5">
      <c r="A56" s="149" t="s">
        <v>32</v>
      </c>
      <c r="B56" s="150" t="s">
        <v>55</v>
      </c>
      <c r="C56" s="151">
        <v>1039</v>
      </c>
      <c r="D56" s="151">
        <v>4732</v>
      </c>
    </row>
    <row r="57" spans="1:4" ht="12.75">
      <c r="A57" s="149" t="s">
        <v>60</v>
      </c>
      <c r="B57" s="150" t="s">
        <v>56</v>
      </c>
      <c r="C57" s="151">
        <v>742835</v>
      </c>
      <c r="D57" s="151">
        <v>2717255</v>
      </c>
    </row>
    <row r="58" spans="1:4" ht="25.5">
      <c r="A58" s="149" t="s">
        <v>159</v>
      </c>
      <c r="B58" s="150" t="s">
        <v>57</v>
      </c>
      <c r="C58" s="151">
        <v>9579</v>
      </c>
      <c r="D58" s="151">
        <v>12739</v>
      </c>
    </row>
    <row r="59" spans="1:4" ht="12.75">
      <c r="A59" s="149" t="s">
        <v>63</v>
      </c>
      <c r="B59" s="150" t="s">
        <v>62</v>
      </c>
      <c r="C59" s="151">
        <v>44</v>
      </c>
      <c r="D59" s="151">
        <v>0</v>
      </c>
    </row>
    <row r="60" spans="1:4" ht="12.75">
      <c r="A60" s="149" t="s">
        <v>33</v>
      </c>
      <c r="B60" s="150" t="s">
        <v>64</v>
      </c>
      <c r="C60" s="151">
        <v>583185</v>
      </c>
      <c r="D60" s="151">
        <v>710934</v>
      </c>
    </row>
    <row r="61" spans="1:4" ht="12.75">
      <c r="A61" s="149" t="s">
        <v>16</v>
      </c>
      <c r="B61" s="150" t="s">
        <v>65</v>
      </c>
      <c r="C61" s="151">
        <v>567082</v>
      </c>
      <c r="D61" s="151">
        <v>693672</v>
      </c>
    </row>
    <row r="62" spans="1:4" ht="12.75">
      <c r="A62" s="149" t="s">
        <v>136</v>
      </c>
      <c r="B62" s="150" t="s">
        <v>67</v>
      </c>
      <c r="C62" s="151">
        <v>425190</v>
      </c>
      <c r="D62" s="151">
        <v>520762</v>
      </c>
    </row>
    <row r="63" spans="1:4" ht="12.75">
      <c r="A63" s="149" t="s">
        <v>137</v>
      </c>
      <c r="B63" s="150" t="s">
        <v>68</v>
      </c>
      <c r="C63" s="151">
        <v>141892</v>
      </c>
      <c r="D63" s="151">
        <v>172910</v>
      </c>
    </row>
    <row r="64" spans="1:4" ht="12.75">
      <c r="A64" s="149" t="s">
        <v>160</v>
      </c>
      <c r="B64" s="150" t="s">
        <v>69</v>
      </c>
      <c r="C64" s="151">
        <v>16103</v>
      </c>
      <c r="D64" s="151">
        <v>17262</v>
      </c>
    </row>
    <row r="65" spans="1:4" ht="12.75">
      <c r="A65" s="149" t="s">
        <v>22</v>
      </c>
      <c r="B65" s="150" t="s">
        <v>70</v>
      </c>
      <c r="C65" s="151">
        <v>49974</v>
      </c>
      <c r="D65" s="151">
        <v>65664</v>
      </c>
    </row>
    <row r="66" spans="1:4" ht="12.75">
      <c r="A66" s="149" t="s">
        <v>23</v>
      </c>
      <c r="B66" s="150" t="s">
        <v>72</v>
      </c>
      <c r="C66" s="151">
        <v>64</v>
      </c>
      <c r="D66" s="151">
        <v>91</v>
      </c>
    </row>
    <row r="67" spans="1:4" ht="12.75">
      <c r="A67" s="149" t="s">
        <v>28</v>
      </c>
      <c r="B67" s="150" t="s">
        <v>73</v>
      </c>
      <c r="C67" s="151">
        <v>8614</v>
      </c>
      <c r="D67" s="151">
        <v>12160</v>
      </c>
    </row>
    <row r="68" spans="1:4" ht="38.25">
      <c r="A68" s="149" t="s">
        <v>161</v>
      </c>
      <c r="B68" s="150" t="s">
        <v>74</v>
      </c>
      <c r="C68" s="151">
        <v>0</v>
      </c>
      <c r="D68" s="151">
        <v>0</v>
      </c>
    </row>
    <row r="69" spans="1:4" ht="12.75">
      <c r="A69" s="149" t="s">
        <v>102</v>
      </c>
      <c r="B69" s="150"/>
      <c r="C69" s="151">
        <v>0</v>
      </c>
      <c r="D69" s="151">
        <v>0</v>
      </c>
    </row>
    <row r="70" spans="1:4" ht="12.75">
      <c r="A70" s="149" t="s">
        <v>34</v>
      </c>
      <c r="B70" s="150" t="s">
        <v>52</v>
      </c>
      <c r="C70" s="151">
        <v>21453963</v>
      </c>
      <c r="D70" s="151">
        <v>23566568</v>
      </c>
    </row>
    <row r="71" spans="1:4" ht="12.75">
      <c r="A71" s="149" t="s">
        <v>7</v>
      </c>
      <c r="B71" s="150" t="s">
        <v>53</v>
      </c>
      <c r="C71" s="151">
        <v>3139832</v>
      </c>
      <c r="D71" s="151">
        <v>3722593</v>
      </c>
    </row>
    <row r="72" spans="1:4" ht="12.75">
      <c r="A72" s="149" t="s">
        <v>59</v>
      </c>
      <c r="B72" s="150" t="s">
        <v>54</v>
      </c>
      <c r="C72" s="151">
        <v>12069951</v>
      </c>
      <c r="D72" s="151">
        <v>12194873</v>
      </c>
    </row>
    <row r="73" spans="1:4" ht="12.75">
      <c r="A73" s="149" t="s">
        <v>63</v>
      </c>
      <c r="B73" s="150" t="s">
        <v>55</v>
      </c>
      <c r="C73" s="151">
        <v>14234</v>
      </c>
      <c r="D73" s="151">
        <v>51781</v>
      </c>
    </row>
    <row r="74" spans="1:4" ht="12.75">
      <c r="A74" s="149" t="s">
        <v>13</v>
      </c>
      <c r="B74" s="150" t="s">
        <v>56</v>
      </c>
      <c r="C74" s="151">
        <v>29</v>
      </c>
      <c r="D74" s="151">
        <v>372</v>
      </c>
    </row>
    <row r="75" spans="1:4" ht="12.75">
      <c r="A75" s="149" t="s">
        <v>103</v>
      </c>
      <c r="B75" s="150" t="s">
        <v>57</v>
      </c>
      <c r="C75" s="151">
        <v>14205</v>
      </c>
      <c r="D75" s="151">
        <v>51409</v>
      </c>
    </row>
    <row r="76" spans="1:4" ht="12.75">
      <c r="A76" s="149" t="s">
        <v>33</v>
      </c>
      <c r="B76" s="150" t="s">
        <v>62</v>
      </c>
      <c r="C76" s="151">
        <v>887671</v>
      </c>
      <c r="D76" s="151">
        <v>1093384</v>
      </c>
    </row>
    <row r="77" spans="1:4" ht="12.75">
      <c r="A77" s="149" t="s">
        <v>16</v>
      </c>
      <c r="B77" s="150" t="s">
        <v>64</v>
      </c>
      <c r="C77" s="151">
        <v>881115</v>
      </c>
      <c r="D77" s="151">
        <v>1086012</v>
      </c>
    </row>
    <row r="78" spans="1:4" ht="25.5">
      <c r="A78" s="149" t="s">
        <v>138</v>
      </c>
      <c r="B78" s="150" t="s">
        <v>65</v>
      </c>
      <c r="C78" s="151">
        <v>30492</v>
      </c>
      <c r="D78" s="151">
        <v>45505</v>
      </c>
    </row>
    <row r="79" spans="1:4" ht="12.75">
      <c r="A79" s="149" t="s">
        <v>139</v>
      </c>
      <c r="B79" s="150" t="s">
        <v>67</v>
      </c>
      <c r="C79" s="151">
        <v>637785</v>
      </c>
      <c r="D79" s="151">
        <v>781143</v>
      </c>
    </row>
    <row r="80" spans="1:4" ht="12.75">
      <c r="A80" s="149" t="s">
        <v>140</v>
      </c>
      <c r="B80" s="150" t="s">
        <v>69</v>
      </c>
      <c r="C80" s="151">
        <v>212838</v>
      </c>
      <c r="D80" s="151">
        <v>259364</v>
      </c>
    </row>
    <row r="81" spans="1:4" ht="38.25">
      <c r="A81" s="149" t="s">
        <v>162</v>
      </c>
      <c r="B81" s="150" t="s">
        <v>70</v>
      </c>
      <c r="C81" s="151">
        <v>6556</v>
      </c>
      <c r="D81" s="151">
        <v>7372</v>
      </c>
    </row>
    <row r="82" spans="1:4" ht="12.75">
      <c r="A82" s="149" t="s">
        <v>35</v>
      </c>
      <c r="B82" s="150" t="s">
        <v>72</v>
      </c>
      <c r="C82" s="151">
        <v>70140</v>
      </c>
      <c r="D82" s="151">
        <v>93620</v>
      </c>
    </row>
    <row r="83" spans="1:4" ht="12.75">
      <c r="A83" s="149" t="s">
        <v>18</v>
      </c>
      <c r="B83" s="150" t="s">
        <v>73</v>
      </c>
      <c r="C83" s="151">
        <v>2885363</v>
      </c>
      <c r="D83" s="151">
        <v>3908595</v>
      </c>
    </row>
    <row r="84" spans="1:4" ht="12.75">
      <c r="A84" s="149" t="s">
        <v>19</v>
      </c>
      <c r="B84" s="150" t="s">
        <v>74</v>
      </c>
      <c r="C84" s="151">
        <v>242952</v>
      </c>
      <c r="D84" s="151">
        <v>327553</v>
      </c>
    </row>
    <row r="85" spans="1:4" ht="12.75">
      <c r="A85" s="149" t="s">
        <v>119</v>
      </c>
      <c r="B85" s="150" t="s">
        <v>75</v>
      </c>
      <c r="C85" s="151">
        <v>62142</v>
      </c>
      <c r="D85" s="151">
        <v>69414</v>
      </c>
    </row>
    <row r="86" spans="1:4" ht="12.75">
      <c r="A86" s="149" t="s">
        <v>120</v>
      </c>
      <c r="B86" s="150" t="s">
        <v>76</v>
      </c>
      <c r="C86" s="151">
        <v>180810</v>
      </c>
      <c r="D86" s="151">
        <v>258139</v>
      </c>
    </row>
    <row r="87" spans="1:4" ht="12.75">
      <c r="A87" s="149" t="s">
        <v>20</v>
      </c>
      <c r="B87" s="150" t="s">
        <v>77</v>
      </c>
      <c r="C87" s="151">
        <v>483505</v>
      </c>
      <c r="D87" s="151">
        <v>469478</v>
      </c>
    </row>
    <row r="88" spans="1:4" ht="12.75">
      <c r="A88" s="149" t="s">
        <v>21</v>
      </c>
      <c r="B88" s="150" t="s">
        <v>78</v>
      </c>
      <c r="C88" s="151">
        <v>1338</v>
      </c>
      <c r="D88" s="151">
        <v>999</v>
      </c>
    </row>
    <row r="89" spans="1:4" ht="12.75">
      <c r="A89" s="149" t="s">
        <v>22</v>
      </c>
      <c r="B89" s="150" t="s">
        <v>80</v>
      </c>
      <c r="C89" s="151">
        <v>90284</v>
      </c>
      <c r="D89" s="151">
        <v>113963</v>
      </c>
    </row>
    <row r="90" spans="1:4" ht="12.75">
      <c r="A90" s="149" t="s">
        <v>37</v>
      </c>
      <c r="B90" s="150" t="s">
        <v>82</v>
      </c>
      <c r="C90" s="151">
        <v>1561308</v>
      </c>
      <c r="D90" s="151">
        <v>1579759</v>
      </c>
    </row>
    <row r="91" spans="1:4" ht="25.5">
      <c r="A91" s="149" t="s">
        <v>104</v>
      </c>
      <c r="B91" s="150" t="s">
        <v>84</v>
      </c>
      <c r="C91" s="151">
        <v>1042158</v>
      </c>
      <c r="D91" s="151">
        <v>1038795</v>
      </c>
    </row>
    <row r="92" spans="1:4" ht="12.75">
      <c r="A92" s="149" t="s">
        <v>105</v>
      </c>
      <c r="B92" s="150" t="s">
        <v>85</v>
      </c>
      <c r="C92" s="151">
        <v>495117</v>
      </c>
      <c r="D92" s="151">
        <v>514199</v>
      </c>
    </row>
    <row r="93" spans="1:4" ht="12.75">
      <c r="A93" s="149" t="s">
        <v>106</v>
      </c>
      <c r="B93" s="150" t="s">
        <v>87</v>
      </c>
      <c r="C93" s="151">
        <v>9001</v>
      </c>
      <c r="D93" s="151">
        <v>8292</v>
      </c>
    </row>
    <row r="94" spans="1:4" ht="25.5">
      <c r="A94" s="149" t="s">
        <v>141</v>
      </c>
      <c r="B94" s="150" t="s">
        <v>89</v>
      </c>
      <c r="C94" s="151">
        <v>15179</v>
      </c>
      <c r="D94" s="151">
        <v>18483</v>
      </c>
    </row>
    <row r="95" spans="1:4" ht="38.25">
      <c r="A95" s="149" t="s">
        <v>142</v>
      </c>
      <c r="B95" s="150" t="s">
        <v>91</v>
      </c>
      <c r="C95" s="151">
        <v>-147</v>
      </c>
      <c r="D95" s="151">
        <v>-10</v>
      </c>
    </row>
    <row r="96" spans="1:4" ht="12.75">
      <c r="A96" s="149" t="s">
        <v>23</v>
      </c>
      <c r="B96" s="150" t="s">
        <v>93</v>
      </c>
      <c r="C96" s="151">
        <v>-68</v>
      </c>
      <c r="D96" s="151">
        <v>65</v>
      </c>
    </row>
    <row r="97" spans="1:4" ht="12.75">
      <c r="A97" s="149" t="s">
        <v>24</v>
      </c>
      <c r="B97" s="150"/>
      <c r="C97" s="151">
        <v>0</v>
      </c>
      <c r="D97" s="151">
        <v>0</v>
      </c>
    </row>
    <row r="98" spans="1:4" ht="12.75">
      <c r="A98" s="149" t="s">
        <v>7</v>
      </c>
      <c r="B98" s="150" t="s">
        <v>95</v>
      </c>
      <c r="C98" s="151">
        <v>8</v>
      </c>
      <c r="D98" s="151">
        <v>14</v>
      </c>
    </row>
    <row r="99" spans="1:4" ht="12.75">
      <c r="A99" s="149" t="s">
        <v>33</v>
      </c>
      <c r="B99" s="150" t="s">
        <v>97</v>
      </c>
      <c r="C99" s="151">
        <v>9</v>
      </c>
      <c r="D99" s="151">
        <v>0</v>
      </c>
    </row>
    <row r="100" spans="1:4" ht="12.75">
      <c r="A100" s="149" t="s">
        <v>25</v>
      </c>
      <c r="B100" s="150" t="s">
        <v>99</v>
      </c>
      <c r="C100" s="151">
        <v>-178</v>
      </c>
      <c r="D100" s="151">
        <v>2</v>
      </c>
    </row>
    <row r="101" spans="1:4" ht="12.75">
      <c r="A101" s="149" t="s">
        <v>107</v>
      </c>
      <c r="B101" s="150" t="s">
        <v>100</v>
      </c>
      <c r="C101" s="151">
        <v>5</v>
      </c>
      <c r="D101" s="151">
        <v>5</v>
      </c>
    </row>
    <row r="102" spans="1:4" ht="25.5">
      <c r="A102" s="149" t="s">
        <v>26</v>
      </c>
      <c r="B102" s="150" t="s">
        <v>129</v>
      </c>
      <c r="C102" s="151">
        <v>35</v>
      </c>
      <c r="D102" s="151">
        <v>9</v>
      </c>
    </row>
    <row r="103" spans="1:4" ht="12.75">
      <c r="A103" s="149" t="s">
        <v>27</v>
      </c>
      <c r="B103" s="150" t="s">
        <v>130</v>
      </c>
      <c r="C103" s="151">
        <v>18</v>
      </c>
      <c r="D103" s="151">
        <v>32</v>
      </c>
    </row>
    <row r="104" spans="1:4" ht="12.75">
      <c r="A104" s="149" t="s">
        <v>38</v>
      </c>
      <c r="B104" s="150" t="s">
        <v>131</v>
      </c>
      <c r="C104" s="151">
        <v>35</v>
      </c>
      <c r="D104" s="151">
        <v>3</v>
      </c>
    </row>
    <row r="105" spans="1:4" ht="12.75">
      <c r="A105" s="149" t="s">
        <v>28</v>
      </c>
      <c r="B105" s="150" t="s">
        <v>132</v>
      </c>
      <c r="C105" s="151">
        <v>7453</v>
      </c>
      <c r="D105" s="151">
        <v>9905</v>
      </c>
    </row>
    <row r="106" spans="1:4" ht="12.75">
      <c r="A106" s="149" t="s">
        <v>108</v>
      </c>
      <c r="B106" s="150"/>
      <c r="C106" s="151">
        <v>0</v>
      </c>
      <c r="D106" s="151">
        <v>0</v>
      </c>
    </row>
    <row r="107" spans="1:4" ht="12.75">
      <c r="A107" s="149" t="s">
        <v>34</v>
      </c>
      <c r="B107" s="150" t="s">
        <v>52</v>
      </c>
      <c r="C107" s="151">
        <v>16163623</v>
      </c>
      <c r="D107" s="151">
        <v>17961465</v>
      </c>
    </row>
    <row r="108" spans="1:4" ht="12.75">
      <c r="A108" s="149" t="s">
        <v>7</v>
      </c>
      <c r="B108" s="150" t="s">
        <v>53</v>
      </c>
      <c r="C108" s="151">
        <v>3139832</v>
      </c>
      <c r="D108" s="151">
        <v>3722593</v>
      </c>
    </row>
    <row r="109" spans="1:4" ht="12.75">
      <c r="A109" s="149" t="s">
        <v>59</v>
      </c>
      <c r="B109" s="150" t="s">
        <v>54</v>
      </c>
      <c r="C109" s="151">
        <v>8365852</v>
      </c>
      <c r="D109" s="151">
        <v>8350711</v>
      </c>
    </row>
    <row r="110" spans="1:4" ht="12.75">
      <c r="A110" s="149" t="s">
        <v>63</v>
      </c>
      <c r="B110" s="150" t="s">
        <v>55</v>
      </c>
      <c r="C110" s="151">
        <v>7116</v>
      </c>
      <c r="D110" s="151">
        <v>26076</v>
      </c>
    </row>
    <row r="111" spans="1:4" ht="12.75">
      <c r="A111" s="149" t="s">
        <v>13</v>
      </c>
      <c r="B111" s="150" t="s">
        <v>56</v>
      </c>
      <c r="C111" s="151">
        <v>14</v>
      </c>
      <c r="D111" s="151">
        <v>372</v>
      </c>
    </row>
    <row r="112" spans="1:4" ht="12.75">
      <c r="A112" s="149" t="s">
        <v>66</v>
      </c>
      <c r="B112" s="150" t="s">
        <v>57</v>
      </c>
      <c r="C112" s="151">
        <v>7102</v>
      </c>
      <c r="D112" s="151">
        <v>25704</v>
      </c>
    </row>
    <row r="113" spans="1:4" ht="12.75">
      <c r="A113" s="149" t="s">
        <v>33</v>
      </c>
      <c r="B113" s="150" t="s">
        <v>62</v>
      </c>
      <c r="C113" s="151">
        <v>474399</v>
      </c>
      <c r="D113" s="151">
        <v>579651</v>
      </c>
    </row>
    <row r="114" spans="1:4" ht="12.75">
      <c r="A114" s="149" t="s">
        <v>16</v>
      </c>
      <c r="B114" s="150" t="s">
        <v>64</v>
      </c>
      <c r="C114" s="151">
        <v>467843</v>
      </c>
      <c r="D114" s="151">
        <v>572279</v>
      </c>
    </row>
    <row r="115" spans="1:4" ht="12.75">
      <c r="A115" s="149" t="s">
        <v>139</v>
      </c>
      <c r="B115" s="150" t="s">
        <v>65</v>
      </c>
      <c r="C115" s="151">
        <v>350782</v>
      </c>
      <c r="D115" s="151">
        <v>429629</v>
      </c>
    </row>
    <row r="116" spans="1:4" ht="12.75">
      <c r="A116" s="149" t="s">
        <v>140</v>
      </c>
      <c r="B116" s="150" t="s">
        <v>67</v>
      </c>
      <c r="C116" s="151">
        <v>117061</v>
      </c>
      <c r="D116" s="151">
        <v>142650</v>
      </c>
    </row>
    <row r="117" spans="1:4" ht="38.25">
      <c r="A117" s="149" t="s">
        <v>162</v>
      </c>
      <c r="B117" s="150" t="s">
        <v>68</v>
      </c>
      <c r="C117" s="151">
        <v>6556</v>
      </c>
      <c r="D117" s="151">
        <v>7372</v>
      </c>
    </row>
    <row r="118" spans="1:4" ht="12.75">
      <c r="A118" s="149" t="s">
        <v>18</v>
      </c>
      <c r="B118" s="150" t="s">
        <v>69</v>
      </c>
      <c r="C118" s="151">
        <v>2885363</v>
      </c>
      <c r="D118" s="151">
        <v>3908595</v>
      </c>
    </row>
    <row r="119" spans="1:4" ht="12.75">
      <c r="A119" s="149" t="s">
        <v>19</v>
      </c>
      <c r="B119" s="150" t="s">
        <v>70</v>
      </c>
      <c r="C119" s="151">
        <v>242952</v>
      </c>
      <c r="D119" s="151">
        <v>327553</v>
      </c>
    </row>
    <row r="120" spans="1:4" ht="12.75">
      <c r="A120" s="149" t="s">
        <v>119</v>
      </c>
      <c r="B120" s="150" t="s">
        <v>72</v>
      </c>
      <c r="C120" s="151">
        <v>62142</v>
      </c>
      <c r="D120" s="151">
        <v>69414</v>
      </c>
    </row>
    <row r="121" spans="1:4" ht="12.75">
      <c r="A121" s="149" t="s">
        <v>121</v>
      </c>
      <c r="B121" s="150" t="s">
        <v>73</v>
      </c>
      <c r="C121" s="151">
        <v>180810</v>
      </c>
      <c r="D121" s="151">
        <v>258139</v>
      </c>
    </row>
    <row r="122" spans="1:4" ht="12.75">
      <c r="A122" s="149" t="s">
        <v>21</v>
      </c>
      <c r="B122" s="150" t="s">
        <v>74</v>
      </c>
      <c r="C122" s="151">
        <v>1338</v>
      </c>
      <c r="D122" s="151">
        <v>999</v>
      </c>
    </row>
    <row r="123" spans="1:4" ht="12.75">
      <c r="A123" s="149" t="s">
        <v>22</v>
      </c>
      <c r="B123" s="150" t="s">
        <v>75</v>
      </c>
      <c r="C123" s="151">
        <v>0</v>
      </c>
      <c r="D123" s="151">
        <v>54</v>
      </c>
    </row>
    <row r="124" spans="1:4" ht="12.75">
      <c r="A124" s="149" t="s">
        <v>37</v>
      </c>
      <c r="B124" s="150" t="s">
        <v>76</v>
      </c>
      <c r="C124" s="151">
        <v>1042616</v>
      </c>
      <c r="D124" s="151">
        <v>1038791</v>
      </c>
    </row>
    <row r="125" spans="1:4" ht="25.5">
      <c r="A125" s="149" t="s">
        <v>109</v>
      </c>
      <c r="B125" s="150" t="s">
        <v>77</v>
      </c>
      <c r="C125" s="151">
        <v>1042158</v>
      </c>
      <c r="D125" s="151">
        <v>1038795</v>
      </c>
    </row>
    <row r="126" spans="1:4" ht="12.75">
      <c r="A126" s="149" t="s">
        <v>110</v>
      </c>
      <c r="B126" s="150" t="s">
        <v>78</v>
      </c>
      <c r="C126" s="151">
        <v>605</v>
      </c>
      <c r="D126" s="151">
        <v>6</v>
      </c>
    </row>
    <row r="127" spans="1:4" ht="25.5">
      <c r="A127" s="149" t="s">
        <v>143</v>
      </c>
      <c r="B127" s="150" t="s">
        <v>80</v>
      </c>
      <c r="C127" s="151">
        <v>-147</v>
      </c>
      <c r="D127" s="151">
        <v>-10</v>
      </c>
    </row>
    <row r="128" spans="1:4" ht="12.75">
      <c r="A128" s="149" t="s">
        <v>23</v>
      </c>
      <c r="B128" s="150" t="s">
        <v>82</v>
      </c>
      <c r="C128" s="151">
        <v>26</v>
      </c>
      <c r="D128" s="151">
        <v>32</v>
      </c>
    </row>
    <row r="129" spans="1:4" ht="12.75">
      <c r="A129" s="149" t="s">
        <v>24</v>
      </c>
      <c r="B129" s="150"/>
      <c r="C129" s="151">
        <v>0</v>
      </c>
      <c r="D129" s="151">
        <v>0</v>
      </c>
    </row>
    <row r="130" spans="1:4" ht="12.75">
      <c r="A130" s="149" t="s">
        <v>33</v>
      </c>
      <c r="B130" s="150" t="s">
        <v>84</v>
      </c>
      <c r="C130" s="151">
        <v>9</v>
      </c>
      <c r="D130" s="151">
        <v>0</v>
      </c>
    </row>
    <row r="131" spans="1:4" ht="12.75">
      <c r="A131" s="149" t="s">
        <v>111</v>
      </c>
      <c r="B131" s="150" t="s">
        <v>85</v>
      </c>
      <c r="C131" s="151">
        <v>5</v>
      </c>
      <c r="D131" s="151">
        <v>5</v>
      </c>
    </row>
    <row r="132" spans="1:4" ht="12.75">
      <c r="A132" s="149" t="s">
        <v>27</v>
      </c>
      <c r="B132" s="150" t="s">
        <v>87</v>
      </c>
      <c r="C132" s="151">
        <v>12</v>
      </c>
      <c r="D132" s="151">
        <v>13</v>
      </c>
    </row>
    <row r="133" spans="1:4" ht="12.75">
      <c r="A133" s="149" t="s">
        <v>28</v>
      </c>
      <c r="B133" s="150" t="s">
        <v>89</v>
      </c>
      <c r="C133" s="151">
        <v>4129</v>
      </c>
      <c r="D133" s="151">
        <v>6410</v>
      </c>
    </row>
    <row r="134" spans="1:4" ht="12.75">
      <c r="A134" s="149" t="s">
        <v>112</v>
      </c>
      <c r="B134" s="150"/>
      <c r="C134" s="151">
        <v>0</v>
      </c>
      <c r="D134" s="151">
        <v>0</v>
      </c>
    </row>
    <row r="135" spans="1:4" ht="12.75">
      <c r="A135" s="149" t="s">
        <v>34</v>
      </c>
      <c r="B135" s="150" t="s">
        <v>52</v>
      </c>
      <c r="C135" s="151">
        <v>5290340</v>
      </c>
      <c r="D135" s="151">
        <v>5605103</v>
      </c>
    </row>
    <row r="136" spans="1:4" ht="12.75">
      <c r="A136" s="149" t="s">
        <v>59</v>
      </c>
      <c r="B136" s="150" t="s">
        <v>53</v>
      </c>
      <c r="C136" s="151">
        <v>3704099</v>
      </c>
      <c r="D136" s="151">
        <v>3844162</v>
      </c>
    </row>
    <row r="137" spans="1:4" ht="12.75">
      <c r="A137" s="149" t="s">
        <v>63</v>
      </c>
      <c r="B137" s="150" t="s">
        <v>54</v>
      </c>
      <c r="C137" s="151">
        <v>7118</v>
      </c>
      <c r="D137" s="151">
        <v>25705</v>
      </c>
    </row>
    <row r="138" spans="1:4" ht="12.75">
      <c r="A138" s="149" t="s">
        <v>33</v>
      </c>
      <c r="B138" s="150" t="s">
        <v>55</v>
      </c>
      <c r="C138" s="151">
        <v>413272</v>
      </c>
      <c r="D138" s="151">
        <v>513733</v>
      </c>
    </row>
    <row r="139" spans="1:4" ht="12.75">
      <c r="A139" s="149" t="s">
        <v>16</v>
      </c>
      <c r="B139" s="150" t="s">
        <v>56</v>
      </c>
      <c r="C139" s="151">
        <v>413272</v>
      </c>
      <c r="D139" s="151">
        <v>513733</v>
      </c>
    </row>
    <row r="140" spans="1:4" ht="25.5">
      <c r="A140" s="149" t="s">
        <v>138</v>
      </c>
      <c r="B140" s="150" t="s">
        <v>57</v>
      </c>
      <c r="C140" s="151">
        <v>30492</v>
      </c>
      <c r="D140" s="151">
        <v>45505</v>
      </c>
    </row>
    <row r="141" spans="1:4" ht="12.75">
      <c r="A141" s="149" t="s">
        <v>139</v>
      </c>
      <c r="B141" s="150" t="s">
        <v>62</v>
      </c>
      <c r="C141" s="151">
        <v>287003</v>
      </c>
      <c r="D141" s="151">
        <v>351514</v>
      </c>
    </row>
    <row r="142" spans="1:4" ht="12.75">
      <c r="A142" s="149" t="s">
        <v>140</v>
      </c>
      <c r="B142" s="150" t="s">
        <v>64</v>
      </c>
      <c r="C142" s="151">
        <v>95777</v>
      </c>
      <c r="D142" s="151">
        <v>116714</v>
      </c>
    </row>
    <row r="143" spans="1:4" ht="12.75">
      <c r="A143" s="149" t="s">
        <v>35</v>
      </c>
      <c r="B143" s="150" t="s">
        <v>65</v>
      </c>
      <c r="C143" s="151">
        <v>70140</v>
      </c>
      <c r="D143" s="151">
        <v>93620</v>
      </c>
    </row>
    <row r="144" spans="1:4" ht="12.75">
      <c r="A144" s="149" t="s">
        <v>20</v>
      </c>
      <c r="B144" s="150" t="s">
        <v>67</v>
      </c>
      <c r="C144" s="151">
        <v>483505</v>
      </c>
      <c r="D144" s="151">
        <v>469478</v>
      </c>
    </row>
    <row r="145" spans="1:4" ht="12.75">
      <c r="A145" s="149" t="s">
        <v>22</v>
      </c>
      <c r="B145" s="150" t="s">
        <v>68</v>
      </c>
      <c r="C145" s="151">
        <v>90284</v>
      </c>
      <c r="D145" s="151">
        <v>113909</v>
      </c>
    </row>
    <row r="146" spans="1:4" ht="12.75">
      <c r="A146" s="149" t="s">
        <v>37</v>
      </c>
      <c r="B146" s="150" t="s">
        <v>69</v>
      </c>
      <c r="C146" s="151">
        <v>518692</v>
      </c>
      <c r="D146" s="151">
        <v>540968</v>
      </c>
    </row>
    <row r="147" spans="1:4" ht="12.75">
      <c r="A147" s="149" t="s">
        <v>43</v>
      </c>
      <c r="B147" s="150" t="s">
        <v>70</v>
      </c>
      <c r="C147" s="151">
        <v>495117</v>
      </c>
      <c r="D147" s="151">
        <v>514199</v>
      </c>
    </row>
    <row r="148" spans="1:4" ht="12.75">
      <c r="A148" s="149" t="s">
        <v>110</v>
      </c>
      <c r="B148" s="150" t="s">
        <v>72</v>
      </c>
      <c r="C148" s="151">
        <v>8396</v>
      </c>
      <c r="D148" s="151">
        <v>8286</v>
      </c>
    </row>
    <row r="149" spans="1:4" ht="25.5">
      <c r="A149" s="149" t="s">
        <v>163</v>
      </c>
      <c r="B149" s="150" t="s">
        <v>73</v>
      </c>
      <c r="C149" s="151">
        <v>15179</v>
      </c>
      <c r="D149" s="151">
        <v>18483</v>
      </c>
    </row>
    <row r="150" spans="1:4" ht="12.75">
      <c r="A150" s="149" t="s">
        <v>23</v>
      </c>
      <c r="B150" s="150" t="s">
        <v>74</v>
      </c>
      <c r="C150" s="151">
        <v>-94</v>
      </c>
      <c r="D150" s="151">
        <v>33</v>
      </c>
    </row>
    <row r="151" spans="1:4" ht="12.75">
      <c r="A151" s="149" t="s">
        <v>24</v>
      </c>
      <c r="B151" s="150"/>
      <c r="C151" s="151">
        <v>0</v>
      </c>
      <c r="D151" s="151">
        <v>0</v>
      </c>
    </row>
    <row r="152" spans="1:4" ht="12.75">
      <c r="A152" s="149" t="s">
        <v>113</v>
      </c>
      <c r="B152" s="150" t="s">
        <v>75</v>
      </c>
      <c r="C152" s="151">
        <v>8</v>
      </c>
      <c r="D152" s="151">
        <v>0</v>
      </c>
    </row>
    <row r="153" spans="1:4" ht="12.75">
      <c r="A153" s="149" t="s">
        <v>33</v>
      </c>
      <c r="B153" s="150" t="s">
        <v>76</v>
      </c>
      <c r="C153" s="151">
        <v>0</v>
      </c>
      <c r="D153" s="151">
        <v>0</v>
      </c>
    </row>
    <row r="154" spans="1:4" ht="12.75">
      <c r="A154" s="149" t="s">
        <v>25</v>
      </c>
      <c r="B154" s="150" t="s">
        <v>77</v>
      </c>
      <c r="C154" s="151">
        <v>-178</v>
      </c>
      <c r="D154" s="151">
        <v>2</v>
      </c>
    </row>
    <row r="155" spans="1:4" ht="25.5">
      <c r="A155" s="149" t="s">
        <v>26</v>
      </c>
      <c r="B155" s="150" t="s">
        <v>78</v>
      </c>
      <c r="C155" s="151">
        <v>35</v>
      </c>
      <c r="D155" s="151">
        <v>9</v>
      </c>
    </row>
    <row r="156" spans="1:4" ht="12.75">
      <c r="A156" s="149" t="s">
        <v>27</v>
      </c>
      <c r="B156" s="150" t="s">
        <v>80</v>
      </c>
      <c r="C156" s="151">
        <v>6</v>
      </c>
      <c r="D156" s="151">
        <v>19</v>
      </c>
    </row>
    <row r="157" spans="1:4" ht="12.75">
      <c r="A157" s="149" t="s">
        <v>38</v>
      </c>
      <c r="B157" s="150" t="s">
        <v>82</v>
      </c>
      <c r="C157" s="151">
        <v>35</v>
      </c>
      <c r="D157" s="151">
        <v>3</v>
      </c>
    </row>
    <row r="158" spans="1:4" ht="12.75">
      <c r="A158" s="149" t="s">
        <v>28</v>
      </c>
      <c r="B158" s="150" t="s">
        <v>84</v>
      </c>
      <c r="C158" s="151">
        <v>3324</v>
      </c>
      <c r="D158" s="151">
        <v>3495</v>
      </c>
    </row>
    <row r="159" spans="1:4" ht="12.75">
      <c r="A159" s="149" t="s">
        <v>164</v>
      </c>
      <c r="B159" s="150"/>
      <c r="C159" s="151">
        <v>0</v>
      </c>
      <c r="D159" s="151">
        <v>0</v>
      </c>
    </row>
    <row r="160" spans="1:4" ht="12.75">
      <c r="A160" s="149" t="s">
        <v>165</v>
      </c>
      <c r="B160" s="150" t="s">
        <v>52</v>
      </c>
      <c r="C160" s="151">
        <v>4487</v>
      </c>
      <c r="D160" s="151">
        <v>6005</v>
      </c>
    </row>
    <row r="161" spans="1:4" ht="12.75">
      <c r="A161" s="149" t="s">
        <v>24</v>
      </c>
      <c r="B161" s="150"/>
      <c r="C161" s="151">
        <v>0</v>
      </c>
      <c r="D161" s="151">
        <v>0</v>
      </c>
    </row>
    <row r="162" spans="1:4" ht="12.75">
      <c r="A162" s="149" t="s">
        <v>166</v>
      </c>
      <c r="B162" s="150" t="s">
        <v>53</v>
      </c>
      <c r="C162" s="151">
        <v>2850</v>
      </c>
      <c r="D162" s="151">
        <v>3194</v>
      </c>
    </row>
    <row r="163" spans="1:4" ht="12.75">
      <c r="A163" s="149" t="s">
        <v>167</v>
      </c>
      <c r="B163" s="150" t="s">
        <v>54</v>
      </c>
      <c r="C163" s="151">
        <v>1508</v>
      </c>
      <c r="D163" s="151">
        <v>2337</v>
      </c>
    </row>
    <row r="164" spans="1:4" ht="12.75">
      <c r="A164" s="149" t="s">
        <v>168</v>
      </c>
      <c r="B164" s="150" t="s">
        <v>55</v>
      </c>
      <c r="C164" s="151">
        <v>129</v>
      </c>
      <c r="D164" s="151">
        <v>474</v>
      </c>
    </row>
    <row r="165" spans="1:4" ht="12.75">
      <c r="A165" s="149" t="s">
        <v>47</v>
      </c>
      <c r="B165" s="150"/>
      <c r="C165" s="151">
        <v>0</v>
      </c>
      <c r="D165" s="151">
        <v>0</v>
      </c>
    </row>
    <row r="166" spans="1:4" ht="12.75">
      <c r="A166" s="149" t="s">
        <v>47</v>
      </c>
      <c r="B166" s="150"/>
      <c r="C166" s="151">
        <v>0</v>
      </c>
      <c r="D166" s="151">
        <v>0</v>
      </c>
    </row>
    <row r="167" spans="1:4" ht="12.75">
      <c r="A167" s="149" t="s">
        <v>151</v>
      </c>
      <c r="B167" s="150"/>
      <c r="C167" s="151">
        <v>0</v>
      </c>
      <c r="D167" s="151">
        <v>0</v>
      </c>
    </row>
    <row r="168" spans="1:4" ht="12.75">
      <c r="A168" s="149" t="s">
        <v>169</v>
      </c>
      <c r="B168" s="150"/>
      <c r="C168" s="151">
        <v>641023</v>
      </c>
      <c r="D168" s="151">
        <v>637669</v>
      </c>
    </row>
    <row r="169" spans="1:4" ht="12.75">
      <c r="A169" s="149" t="s">
        <v>170</v>
      </c>
      <c r="B169" s="150"/>
      <c r="C169" s="151">
        <v>641087</v>
      </c>
      <c r="D169" s="151">
        <v>637661</v>
      </c>
    </row>
    <row r="170" spans="1:4" ht="12.75">
      <c r="A170" s="149" t="s">
        <v>171</v>
      </c>
      <c r="B170" s="150"/>
      <c r="C170" s="151">
        <v>294750</v>
      </c>
      <c r="D170" s="151">
        <v>312600</v>
      </c>
    </row>
    <row r="171" spans="1:4" ht="12.75">
      <c r="A171" s="149" t="s">
        <v>170</v>
      </c>
      <c r="B171" s="150"/>
      <c r="C171" s="151">
        <v>294644</v>
      </c>
      <c r="D171" s="151">
        <v>312290</v>
      </c>
    </row>
    <row r="172" spans="1:4" ht="12.75">
      <c r="A172" s="149" t="s">
        <v>172</v>
      </c>
      <c r="B172" s="150"/>
      <c r="C172" s="151">
        <v>107176</v>
      </c>
      <c r="D172" s="151">
        <v>88869</v>
      </c>
    </row>
    <row r="173" spans="1:4" ht="12.75">
      <c r="A173" s="149" t="s">
        <v>170</v>
      </c>
      <c r="B173" s="150"/>
      <c r="C173" s="151">
        <v>106427</v>
      </c>
      <c r="D173" s="151">
        <v>88844</v>
      </c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Пермякова Татьяна Евгеньевна</cp:lastModifiedBy>
  <cp:lastPrinted>2015-11-02T09:33:26Z</cp:lastPrinted>
  <dcterms:created xsi:type="dcterms:W3CDTF">2010-01-14T06:30:36Z</dcterms:created>
  <dcterms:modified xsi:type="dcterms:W3CDTF">2015-11-02T09:34:02Z</dcterms:modified>
  <cp:category/>
  <cp:version/>
  <cp:contentType/>
  <cp:contentStatus/>
</cp:coreProperties>
</file>