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80" windowHeight="8460" activeTab="0"/>
  </bookViews>
  <sheets>
    <sheet name="Забайкальский край" sheetId="1" r:id="rId1"/>
    <sheet name="Исходные данные" sheetId="2" state="hidden" r:id="rId2"/>
  </sheets>
  <definedNames>
    <definedName name="_xlnm.Print_Area" localSheetId="0">'Забайкальский край'!$A$1:$G$155</definedName>
  </definedNames>
  <calcPr fullCalcOnLoad="1"/>
</workbook>
</file>

<file path=xl/sharedStrings.xml><?xml version="1.0" encoding="utf-8"?>
<sst xmlns="http://schemas.openxmlformats.org/spreadsheetml/2006/main" count="479" uniqueCount="181">
  <si>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</si>
  <si>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</si>
  <si>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</si>
  <si>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</si>
  <si>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</si>
  <si>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</si>
  <si>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</si>
  <si>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</si>
  <si>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</si>
  <si>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</si>
  <si>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</si>
  <si>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</si>
  <si>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</si>
  <si>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</si>
  <si>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</si>
  <si>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</si>
  <si>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</si>
  <si>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</si>
  <si>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</si>
  <si>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</si>
  <si>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</si>
  <si>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</si>
  <si>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</si>
  <si>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</si>
  <si>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</si>
  <si>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</si>
  <si>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</si>
  <si>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</si>
  <si>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</si>
  <si>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</si>
  <si>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</si>
  <si>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</si>
  <si>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</si>
  <si>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</si>
  <si>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</si>
  <si>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</si>
  <si>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</si>
  <si>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</si>
  <si>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</si>
  <si>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</si>
  <si>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</si>
  <si>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</si>
  <si>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</si>
  <si>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</si>
  <si>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</si>
  <si>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</si>
  <si>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</si>
  <si>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</si>
  <si>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</si>
  <si>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</si>
  <si>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</si>
  <si>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</si>
  <si>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</si>
  <si>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</si>
  <si>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</si>
  <si>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</si>
  <si>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</si>
  <si>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</si>
  <si>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</si>
  <si>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</si>
  <si>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</si>
  <si>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</si>
  <si>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</si>
  <si>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</si>
  <si>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</si>
  <si>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</si>
  <si>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</si>
  <si>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</si>
  <si>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</si>
  <si>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</si>
  <si>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</si>
  <si>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</si>
  <si>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</si>
  <si>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</si>
  <si>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</si>
  <si>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</si>
  <si>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</si>
  <si>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</si>
  <si>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</si>
  <si>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</si>
  <si>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</si>
  <si>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</si>
  <si>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</si>
  <si>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</si>
  <si>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</si>
  <si>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</si>
  <si>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</si>
  <si>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</si>
  <si>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</si>
  <si>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</si>
  <si>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</si>
  <si>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</si>
  <si>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</si>
  <si>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</si>
  <si>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</si>
  <si>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</si>
  <si>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</si>
  <si>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</si>
  <si>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</si>
  <si>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</si>
  <si>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</si>
  <si>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</si>
  <si>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</si>
  <si>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</si>
  <si>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</si>
  <si>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</si>
  <si>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</si>
  <si>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</si>
  <si>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</si>
  <si>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</si>
  <si>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</si>
  <si>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</si>
  <si>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</si>
  <si>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</si>
  <si>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</si>
  <si>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</si>
  <si>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</si>
  <si>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</si>
  <si>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</si>
  <si>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</si>
  <si>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</si>
  <si>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</si>
  <si>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</si>
  <si>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</si>
  <si>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</si>
  <si>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</si>
  <si>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</si>
  <si>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</si>
  <si>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</si>
  <si>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</si>
  <si>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</si>
  <si>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</si>
  <si>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</si>
  <si>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</si>
  <si>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</si>
  <si>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</si>
  <si>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</si>
  <si>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</si>
  <si>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</si>
  <si>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</si>
  <si>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</si>
  <si>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</si>
  <si>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</si>
  <si>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</si>
  <si>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</si>
  <si>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</si>
  <si>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</si>
  <si>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</si>
  <si>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</si>
  <si>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</si>
  <si>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</si>
  <si>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</si>
  <si>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</si>
  <si>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</si>
  <si>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</si>
  <si>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</si>
  <si>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</si>
  <si>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</si>
  <si>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</si>
  <si>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</si>
  <si>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</si>
  <si>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</si>
  <si>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</si>
  <si>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</si>
  <si>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</si>
  <si>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</si>
  <si>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</si>
  <si>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</si>
  <si>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</si>
  <si>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</si>
  <si>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</si>
  <si>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</si>
  <si>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</si>
  <si>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</si>
  <si>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</si>
  <si>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</si>
  <si>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</si>
  <si>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</si>
  <si>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</si>
  <si>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>                                             на 01.06.2015</t>
  </si>
  <si>
    <t xml:space="preserve">Динамика поступления налогов и сборов по Забайкальскому краю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</si>
</sst>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12" fillId="0" borderId="0" xfId="53" applyFont="1" applyAlignment="1">
      <alignment/>
      <protection/>
    </xf>
    <xf numFmtId="0" fontId="0" fillId="0" borderId="12" xfId="53" applyFont="1" applyBorder="1" applyAlignment="1">
      <alignment horizontal="center" wrapText="1"/>
      <protection/>
    </xf>
    <xf numFmtId="3" fontId="13" fillId="0" borderId="0" xfId="53" applyNumberFormat="1" applyFont="1">
      <alignment/>
      <protection/>
    </xf>
    <xf numFmtId="0" fontId="13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3" fillId="0" borderId="17" xfId="53" applyFont="1" applyBorder="1" applyAlignment="1">
      <alignment wrapText="1"/>
      <protection/>
    </xf>
    <xf numFmtId="3" fontId="13" fillId="0" borderId="23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/>
      <protection/>
    </xf>
    <xf numFmtId="174" fontId="13" fillId="0" borderId="17" xfId="53" applyNumberFormat="1" applyFont="1" applyBorder="1" applyAlignment="1">
      <alignment horizontal="right" wrapText="1"/>
      <protection/>
    </xf>
    <xf numFmtId="164" fontId="13" fillId="0" borderId="17" xfId="53" applyNumberFormat="1" applyFont="1" applyBorder="1" applyAlignment="1">
      <alignment horizontal="center" wrapText="1"/>
      <protection/>
    </xf>
    <xf numFmtId="164" fontId="13" fillId="0" borderId="17" xfId="53" applyNumberFormat="1" applyFont="1" applyBorder="1" applyAlignment="1">
      <alignment horizontal="center"/>
      <protection/>
    </xf>
    <xf numFmtId="0" fontId="15" fillId="0" borderId="17" xfId="53" applyFont="1" applyBorder="1" applyAlignment="1">
      <alignment vertical="center" wrapText="1"/>
      <protection/>
    </xf>
    <xf numFmtId="3" fontId="16" fillId="0" borderId="17" xfId="53" applyNumberFormat="1" applyFont="1" applyBorder="1" applyAlignment="1">
      <alignment horizontal="right" wrapText="1"/>
      <protection/>
    </xf>
    <xf numFmtId="3" fontId="15" fillId="0" borderId="17" xfId="53" applyNumberFormat="1" applyFont="1" applyBorder="1" applyAlignment="1">
      <alignment/>
      <protection/>
    </xf>
    <xf numFmtId="174" fontId="15" fillId="0" borderId="17" xfId="53" applyNumberFormat="1" applyFont="1" applyBorder="1" applyAlignment="1">
      <alignment horizontal="right" wrapText="1"/>
      <protection/>
    </xf>
    <xf numFmtId="164" fontId="15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3" fillId="0" borderId="17" xfId="53" applyFont="1" applyBorder="1" applyAlignment="1">
      <alignment vertical="center" wrapText="1"/>
      <protection/>
    </xf>
    <xf numFmtId="3" fontId="14" fillId="0" borderId="17" xfId="53" applyNumberFormat="1" applyFont="1" applyBorder="1" applyAlignment="1">
      <alignment horizontal="right" wrapText="1"/>
      <protection/>
    </xf>
    <xf numFmtId="3" fontId="13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7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0" fontId="7" fillId="0" borderId="0" xfId="53" applyFont="1" applyAlignment="1">
      <alignment horizontal="center" wrapText="1" shrinkToFit="1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A54" sqref="A54"/>
    </sheetView>
  </sheetViews>
  <sheetFormatPr defaultColWidth="10.66015625" defaultRowHeight="12.75"/>
  <cols>
    <col min="1" max="1" width="86.332031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8" width="12.66015625" style="1" bestFit="1" customWidth="1"/>
    <col min="9" max="9" width="12" style="1" customWidth="1"/>
    <col min="10" max="16384" width="10.66015625" style="1" customWidth="1"/>
  </cols>
  <sheetData>
    <row r="1" spans="1:7" ht="15.75">
      <c r="A1" s="160" t="s">
        <v>180</v>
      </c>
      <c r="B1" s="160"/>
      <c r="C1" s="160"/>
      <c r="D1" s="160"/>
      <c r="E1" s="160"/>
      <c r="F1" s="160"/>
      <c r="G1" s="160"/>
    </row>
    <row r="2" spans="1:7" ht="16.5" thickBot="1">
      <c r="A2" s="103"/>
      <c r="B2" s="104" t="s">
        <v>44</v>
      </c>
      <c r="C2" s="105" t="str">
        <f>RIGHT('Исходные данные'!A2,10)</f>
        <v>01.06.2015</v>
      </c>
      <c r="D2" s="103" t="s">
        <v>45</v>
      </c>
      <c r="E2" s="106"/>
      <c r="F2" s="103"/>
      <c r="G2" s="103"/>
    </row>
    <row r="3" spans="1:7" ht="12.75">
      <c r="A3" s="98" t="str">
        <f>CONCATENATE('Исходные данные'!A4,"  ",'Исходные данные'!A5)</f>
        <v>0000  В ФНС за Забайкальский край</v>
      </c>
      <c r="B3" s="5"/>
      <c r="C3" s="5"/>
      <c r="D3" s="130"/>
      <c r="E3" s="136"/>
      <c r="F3" s="132"/>
      <c r="G3" s="3"/>
    </row>
    <row r="4" spans="1:10" ht="15.75" thickBot="1">
      <c r="A4" s="161" t="s">
        <v>123</v>
      </c>
      <c r="B4" s="161"/>
      <c r="C4" s="161"/>
      <c r="D4" s="161"/>
      <c r="E4" s="161"/>
      <c r="F4" s="161"/>
      <c r="G4" s="129" t="s">
        <v>114</v>
      </c>
      <c r="I4" s="4"/>
      <c r="J4" s="4"/>
    </row>
    <row r="5" spans="1:7" ht="13.5" thickBot="1">
      <c r="A5" s="6"/>
      <c r="B5" s="93" t="str">
        <f>CONCATENATE("январь",CHOOSE(MONTH(C2),"-декабрь","","-февраль","-март","-апрель","-май","-июнь","-июль","-август","-сентябрь","-октябрь","-ноябрь"))</f>
        <v>январь-май</v>
      </c>
      <c r="C5" s="93" t="str">
        <f>B5</f>
        <v>январь-май</v>
      </c>
      <c r="D5" s="155" t="s">
        <v>1</v>
      </c>
      <c r="E5" s="156"/>
      <c r="F5" s="153" t="s">
        <v>2</v>
      </c>
      <c r="G5" s="154"/>
    </row>
    <row r="6" spans="1:7" ht="13.5" thickBot="1">
      <c r="A6" s="7"/>
      <c r="B6" s="94" t="str">
        <f>CONCATENATE(IF(MONTH(C2)=1,TEXT(YEAR(C2)-2,0),TEXT(YEAR(C2)-1,0)),"г.")</f>
        <v>2014г.</v>
      </c>
      <c r="C6" s="95" t="str">
        <f>CONCATENATE(IF(MONTH(C2)=1,TEXT(YEAR(C2-1),0),TEXT(YEAR(C2),0)),"г.")</f>
        <v>2015г.</v>
      </c>
      <c r="D6" s="8" t="s">
        <v>3</v>
      </c>
      <c r="E6" s="96" t="s">
        <v>4</v>
      </c>
      <c r="F6" s="9" t="str">
        <f>B6</f>
        <v>2014г.</v>
      </c>
      <c r="G6" s="9" t="str">
        <f>C6</f>
        <v>2015г.</v>
      </c>
    </row>
    <row r="7" spans="1:8" s="2" customFormat="1" ht="18.75" customHeight="1">
      <c r="A7" s="111" t="s">
        <v>173</v>
      </c>
      <c r="B7" s="112">
        <f>'Исходные данные'!C10</f>
        <v>10979301</v>
      </c>
      <c r="C7" s="112">
        <f>'Исходные данные'!D10</f>
        <v>13334683</v>
      </c>
      <c r="D7" s="82">
        <f aca="true" t="shared" si="0" ref="D7:D33">C7-B7</f>
        <v>2355382</v>
      </c>
      <c r="E7" s="99">
        <f>IF(B7&lt;&gt;0,IF(AND(B7&gt;0,C7&gt;0),C7/B7*100,IF(AND(B7&lt;0,C7&lt;0),B7/C7*100,"")),"")</f>
        <v>121.45293220397181</v>
      </c>
      <c r="F7" s="113"/>
      <c r="G7" s="113"/>
      <c r="H7" s="84"/>
    </row>
    <row r="8" spans="1:8" s="109" customFormat="1" ht="14.25" thickBot="1">
      <c r="A8" s="114" t="s">
        <v>174</v>
      </c>
      <c r="B8" s="115">
        <f>B7-B151</f>
        <v>10976923</v>
      </c>
      <c r="C8" s="115">
        <f>C7-C151</f>
        <v>13331359</v>
      </c>
      <c r="D8" s="116">
        <f>C8-B8</f>
        <v>2354436</v>
      </c>
      <c r="E8" s="117">
        <f aca="true" t="shared" si="1" ref="E8:E39">IF(B8&lt;&gt;0,IF(AND(B8&gt;0,C8&gt;0),C8/B8*100,IF(AND(B8&lt;0,C8&lt;0),B8/C8*100,"")),"")</f>
        <v>121.44896160791143</v>
      </c>
      <c r="F8" s="119"/>
      <c r="G8" s="119"/>
      <c r="H8" s="108"/>
    </row>
    <row r="9" spans="1:8" ht="12.75">
      <c r="A9" s="15" t="s">
        <v>122</v>
      </c>
      <c r="B9" s="12">
        <f>'Исходные данные'!C11</f>
        <v>10976923</v>
      </c>
      <c r="C9" s="12">
        <f>'Исходные данные'!D11</f>
        <v>13331359</v>
      </c>
      <c r="D9" s="13">
        <f t="shared" si="0"/>
        <v>2354436</v>
      </c>
      <c r="E9" s="100">
        <f t="shared" si="1"/>
        <v>121.44896160791143</v>
      </c>
      <c r="F9" s="110">
        <v>100</v>
      </c>
      <c r="G9" s="110">
        <v>100</v>
      </c>
      <c r="H9" s="4"/>
    </row>
    <row r="10" spans="1:8" s="109" customFormat="1" ht="15.75" customHeight="1" thickBot="1">
      <c r="A10" s="120" t="s">
        <v>175</v>
      </c>
      <c r="B10" s="121">
        <f>B9-B12</f>
        <v>10976454</v>
      </c>
      <c r="C10" s="121">
        <f>C9-C12</f>
        <v>13326906</v>
      </c>
      <c r="D10" s="122">
        <f>C10-B10</f>
        <v>2350452</v>
      </c>
      <c r="E10" s="123">
        <f t="shared" si="1"/>
        <v>121.41358220059047</v>
      </c>
      <c r="F10" s="124">
        <f>B10/$B$9*100</f>
        <v>99.99572740011021</v>
      </c>
      <c r="G10" s="124">
        <f>C10/$C$9*100</f>
        <v>99.9665975539328</v>
      </c>
      <c r="H10" s="108"/>
    </row>
    <row r="11" spans="1:8" ht="12.75">
      <c r="A11" s="15" t="s">
        <v>7</v>
      </c>
      <c r="B11" s="12">
        <f>'Исходные данные'!C12</f>
        <v>1647225</v>
      </c>
      <c r="C11" s="12">
        <f>'Исходные данные'!D12</f>
        <v>2260009</v>
      </c>
      <c r="D11" s="13">
        <f t="shared" si="0"/>
        <v>612784</v>
      </c>
      <c r="E11" s="100">
        <f t="shared" si="1"/>
        <v>137.20098954301932</v>
      </c>
      <c r="F11" s="14">
        <f aca="true" t="shared" si="2" ref="F11:F39">B11/B$9*100</f>
        <v>15.006254484977255</v>
      </c>
      <c r="G11" s="14">
        <f aca="true" t="shared" si="3" ref="G11:G39">C11/C$9*100</f>
        <v>16.952577752950766</v>
      </c>
      <c r="H11" s="4"/>
    </row>
    <row r="12" spans="1:8" ht="13.5" customHeight="1">
      <c r="A12" s="15" t="s">
        <v>8</v>
      </c>
      <c r="B12" s="16">
        <f>'Исходные данные'!C13</f>
        <v>469</v>
      </c>
      <c r="C12" s="16">
        <f>'Исходные данные'!D13</f>
        <v>4453</v>
      </c>
      <c r="D12" s="17">
        <f t="shared" si="0"/>
        <v>3984</v>
      </c>
      <c r="E12" s="101">
        <f t="shared" si="1"/>
        <v>949.4669509594881</v>
      </c>
      <c r="F12" s="14">
        <f t="shared" si="2"/>
        <v>0.004272599889786965</v>
      </c>
      <c r="G12" s="14">
        <f t="shared" si="3"/>
        <v>0.0334024460672014</v>
      </c>
      <c r="H12" s="4"/>
    </row>
    <row r="13" spans="1:8" ht="12.75" customHeight="1">
      <c r="A13" s="20" t="s">
        <v>9</v>
      </c>
      <c r="B13" s="16">
        <f>'Исходные данные'!C14</f>
        <v>5733537</v>
      </c>
      <c r="C13" s="16">
        <f>'Исходные данные'!D14</f>
        <v>5735665</v>
      </c>
      <c r="D13" s="17">
        <f t="shared" si="0"/>
        <v>2128</v>
      </c>
      <c r="E13" s="101">
        <f t="shared" si="1"/>
        <v>100.03711496062553</v>
      </c>
      <c r="F13" s="14">
        <f t="shared" si="2"/>
        <v>52.23264297289869</v>
      </c>
      <c r="G13" s="14">
        <f t="shared" si="3"/>
        <v>43.023858257811526</v>
      </c>
      <c r="H13" s="4"/>
    </row>
    <row r="14" spans="1:10" ht="16.5" customHeight="1">
      <c r="A14" s="20" t="s">
        <v>10</v>
      </c>
      <c r="B14" s="16">
        <f>'Исходные данные'!C15</f>
        <v>297902</v>
      </c>
      <c r="C14" s="16">
        <f>'Исходные данные'!D15</f>
        <v>1590615</v>
      </c>
      <c r="D14" s="17">
        <f t="shared" si="0"/>
        <v>1292713</v>
      </c>
      <c r="E14" s="101">
        <f t="shared" si="1"/>
        <v>533.9390135010842</v>
      </c>
      <c r="F14" s="14">
        <f t="shared" si="2"/>
        <v>2.713893501849289</v>
      </c>
      <c r="G14" s="14">
        <f t="shared" si="3"/>
        <v>11.931379238980812</v>
      </c>
      <c r="H14" s="4"/>
      <c r="J14" s="4"/>
    </row>
    <row r="15" spans="1:8" ht="12.75">
      <c r="A15" s="20" t="s">
        <v>11</v>
      </c>
      <c r="B15" s="16">
        <f>'Исходные данные'!C16</f>
        <v>4591</v>
      </c>
      <c r="C15" s="16">
        <f>'Исходные данные'!D16</f>
        <v>5169</v>
      </c>
      <c r="D15" s="17">
        <f t="shared" si="0"/>
        <v>578</v>
      </c>
      <c r="E15" s="101">
        <f t="shared" si="1"/>
        <v>112.5898497059464</v>
      </c>
      <c r="F15" s="14">
        <f t="shared" si="2"/>
        <v>0.04182410681026003</v>
      </c>
      <c r="G15" s="14">
        <f t="shared" si="3"/>
        <v>0.03877324134771257</v>
      </c>
      <c r="H15" s="4"/>
    </row>
    <row r="16" spans="1:7" ht="12.75">
      <c r="A16" s="20" t="s">
        <v>12</v>
      </c>
      <c r="B16" s="16">
        <f>'Исходные данные'!C17</f>
        <v>349</v>
      </c>
      <c r="C16" s="16">
        <f>'Исходные данные'!D17</f>
        <v>17011</v>
      </c>
      <c r="D16" s="17">
        <f t="shared" si="0"/>
        <v>16662</v>
      </c>
      <c r="E16" s="101">
        <f t="shared" si="1"/>
        <v>4874.212034383954</v>
      </c>
      <c r="F16" s="14">
        <f t="shared" si="2"/>
        <v>0.0031793973593510676</v>
      </c>
      <c r="G16" s="14">
        <f t="shared" si="3"/>
        <v>0.1276013945765019</v>
      </c>
    </row>
    <row r="17" spans="1:10" ht="12.75">
      <c r="A17" s="21" t="s">
        <v>13</v>
      </c>
      <c r="B17" s="16">
        <f>'Исходные данные'!C18</f>
        <v>0</v>
      </c>
      <c r="C17" s="16">
        <f>'Исходные данные'!D18</f>
        <v>0</v>
      </c>
      <c r="D17" s="17">
        <f t="shared" si="0"/>
        <v>0</v>
      </c>
      <c r="E17" s="101">
        <f t="shared" si="1"/>
      </c>
      <c r="F17" s="14">
        <f t="shared" si="2"/>
        <v>0</v>
      </c>
      <c r="G17" s="14">
        <f t="shared" si="3"/>
        <v>0</v>
      </c>
      <c r="H17" s="4"/>
      <c r="I17" s="4"/>
      <c r="J17" s="137"/>
    </row>
    <row r="18" spans="1:8" ht="12.75">
      <c r="A18" s="20" t="s">
        <v>14</v>
      </c>
      <c r="B18" s="16">
        <f>'Исходные данные'!C19</f>
        <v>349</v>
      </c>
      <c r="C18" s="16">
        <f>'Исходные данные'!D19</f>
        <v>17011</v>
      </c>
      <c r="D18" s="17">
        <f t="shared" si="0"/>
        <v>16662</v>
      </c>
      <c r="E18" s="101">
        <f t="shared" si="1"/>
        <v>4874.212034383954</v>
      </c>
      <c r="F18" s="14">
        <f t="shared" si="2"/>
        <v>0.0031793973593510676</v>
      </c>
      <c r="G18" s="14">
        <f t="shared" si="3"/>
        <v>0.1276013945765019</v>
      </c>
      <c r="H18" s="4"/>
    </row>
    <row r="19" spans="1:8" ht="12.75">
      <c r="A19" s="11" t="s">
        <v>15</v>
      </c>
      <c r="B19" s="16">
        <f>'Исходные данные'!C20</f>
        <v>515695</v>
      </c>
      <c r="C19" s="16">
        <f>'Исходные данные'!D20</f>
        <v>526446</v>
      </c>
      <c r="D19" s="17">
        <f t="shared" si="0"/>
        <v>10751</v>
      </c>
      <c r="E19" s="101">
        <f t="shared" si="1"/>
        <v>102.08475940235992</v>
      </c>
      <c r="F19" s="14">
        <f t="shared" si="2"/>
        <v>4.697992324442833</v>
      </c>
      <c r="G19" s="14">
        <f t="shared" si="3"/>
        <v>3.9489297377709205</v>
      </c>
      <c r="H19" s="4"/>
    </row>
    <row r="20" spans="1:8" ht="12.75">
      <c r="A20" s="11" t="s">
        <v>147</v>
      </c>
      <c r="B20" s="16">
        <f>'Исходные данные'!C21</f>
        <v>507388</v>
      </c>
      <c r="C20" s="22">
        <f>'Исходные данные'!D21</f>
        <v>517010</v>
      </c>
      <c r="D20" s="17">
        <f t="shared" si="0"/>
        <v>9622</v>
      </c>
      <c r="E20" s="101">
        <f t="shared" si="1"/>
        <v>101.89637910238318</v>
      </c>
      <c r="F20" s="14">
        <f t="shared" si="2"/>
        <v>4.622315379273409</v>
      </c>
      <c r="G20" s="14">
        <f t="shared" si="3"/>
        <v>3.878149256951223</v>
      </c>
      <c r="H20" s="4"/>
    </row>
    <row r="21" spans="1:8" ht="15.75" customHeight="1">
      <c r="A21" s="11" t="s">
        <v>148</v>
      </c>
      <c r="B21" s="16">
        <f>'Исходные данные'!C22</f>
        <v>9205</v>
      </c>
      <c r="C21" s="22">
        <f>'Исходные данные'!D22</f>
        <v>36148</v>
      </c>
      <c r="D21" s="17">
        <f>C21-B21</f>
        <v>26943</v>
      </c>
      <c r="E21" s="101">
        <f t="shared" si="1"/>
        <v>392.6996197718631</v>
      </c>
      <c r="F21" s="14">
        <f t="shared" si="2"/>
        <v>0.08385774410552028</v>
      </c>
      <c r="G21" s="14">
        <f t="shared" si="3"/>
        <v>0.27115015055854397</v>
      </c>
      <c r="H21" s="4"/>
    </row>
    <row r="22" spans="1:8" ht="12.75">
      <c r="A22" s="11" t="s">
        <v>149</v>
      </c>
      <c r="B22" s="16">
        <f>'Исходные данные'!C23</f>
        <v>313902</v>
      </c>
      <c r="C22" s="22">
        <f>'Исходные данные'!D23</f>
        <v>264145</v>
      </c>
      <c r="D22" s="17">
        <f>C22-B22</f>
        <v>-49757</v>
      </c>
      <c r="E22" s="101">
        <f t="shared" si="1"/>
        <v>84.14887448949035</v>
      </c>
      <c r="F22" s="14">
        <f t="shared" si="2"/>
        <v>2.8596538392407416</v>
      </c>
      <c r="G22" s="14">
        <f t="shared" si="3"/>
        <v>1.9813808929757273</v>
      </c>
      <c r="H22" s="4"/>
    </row>
    <row r="23" spans="1:8" ht="12.75">
      <c r="A23" s="11" t="s">
        <v>150</v>
      </c>
      <c r="B23" s="16">
        <f>'Исходные данные'!C24</f>
        <v>184281</v>
      </c>
      <c r="C23" s="22">
        <f>'Исходные данные'!D24</f>
        <v>216717</v>
      </c>
      <c r="D23" s="17">
        <f>C23-B23</f>
        <v>32436</v>
      </c>
      <c r="E23" s="101">
        <f t="shared" si="1"/>
        <v>117.6013805004314</v>
      </c>
      <c r="F23" s="14">
        <f t="shared" si="2"/>
        <v>1.6788037959271462</v>
      </c>
      <c r="G23" s="14">
        <f t="shared" si="3"/>
        <v>1.6256182134169517</v>
      </c>
      <c r="H23" s="4"/>
    </row>
    <row r="24" spans="1:8" ht="12.75">
      <c r="A24" s="11" t="s">
        <v>42</v>
      </c>
      <c r="B24" s="16">
        <f>'Исходные данные'!C25</f>
        <v>8274</v>
      </c>
      <c r="C24" s="22">
        <f>'Исходные данные'!D25</f>
        <v>9105</v>
      </c>
      <c r="D24" s="17">
        <f>C24-B24</f>
        <v>831</v>
      </c>
      <c r="E24" s="101">
        <f t="shared" si="1"/>
        <v>110.04350978970268</v>
      </c>
      <c r="F24" s="14">
        <f t="shared" si="2"/>
        <v>0.07537631447355511</v>
      </c>
      <c r="G24" s="14">
        <f t="shared" si="3"/>
        <v>0.06829761316907002</v>
      </c>
      <c r="H24" s="4"/>
    </row>
    <row r="25" spans="1:8" ht="25.5">
      <c r="A25" s="11" t="s">
        <v>176</v>
      </c>
      <c r="B25" s="16">
        <f>'Исходные данные'!C26</f>
        <v>33</v>
      </c>
      <c r="C25" s="22">
        <f>'Исходные данные'!D26</f>
        <v>331</v>
      </c>
      <c r="D25" s="17">
        <f>C25-B25</f>
        <v>298</v>
      </c>
      <c r="E25" s="101">
        <f t="shared" si="1"/>
        <v>1003.0303030303031</v>
      </c>
      <c r="F25" s="14">
        <f t="shared" si="2"/>
        <v>0.00030063069586987173</v>
      </c>
      <c r="G25" s="14">
        <f t="shared" si="3"/>
        <v>0.0024828676506273664</v>
      </c>
      <c r="H25" s="4"/>
    </row>
    <row r="26" spans="1:8" ht="12.75">
      <c r="A26" s="11" t="s">
        <v>17</v>
      </c>
      <c r="B26" s="16">
        <f>'Исходные данные'!C27</f>
        <v>11865</v>
      </c>
      <c r="C26" s="22">
        <f>'Исходные данные'!D27</f>
        <v>13747</v>
      </c>
      <c r="D26" s="17">
        <f t="shared" si="0"/>
        <v>1882</v>
      </c>
      <c r="E26" s="101">
        <f t="shared" si="1"/>
        <v>115.86177833965445</v>
      </c>
      <c r="F26" s="14">
        <f t="shared" si="2"/>
        <v>0.10809040019684935</v>
      </c>
      <c r="G26" s="14">
        <f t="shared" si="3"/>
        <v>0.10311776916366892</v>
      </c>
      <c r="H26" s="4"/>
    </row>
    <row r="27" spans="1:8" ht="12.75">
      <c r="A27" s="11" t="s">
        <v>18</v>
      </c>
      <c r="B27" s="16">
        <f>'Исходные данные'!C28</f>
        <v>1481168</v>
      </c>
      <c r="C27" s="22">
        <f>'Исходные данные'!D28</f>
        <v>1866538</v>
      </c>
      <c r="D27" s="17">
        <f t="shared" si="0"/>
        <v>385370</v>
      </c>
      <c r="E27" s="101">
        <f t="shared" si="1"/>
        <v>126.01798040465361</v>
      </c>
      <c r="F27" s="14">
        <f t="shared" si="2"/>
        <v>13.493471713338975</v>
      </c>
      <c r="G27" s="14">
        <f t="shared" si="3"/>
        <v>14.001108214098803</v>
      </c>
      <c r="H27" s="4"/>
    </row>
    <row r="28" spans="1:8" ht="14.25" customHeight="1">
      <c r="A28" s="23" t="s">
        <v>19</v>
      </c>
      <c r="B28" s="16">
        <f>'Исходные данные'!C29</f>
        <v>94328</v>
      </c>
      <c r="C28" s="22">
        <f>'Исходные данные'!D29</f>
        <v>105508</v>
      </c>
      <c r="D28" s="17">
        <f t="shared" si="0"/>
        <v>11180</v>
      </c>
      <c r="E28" s="101">
        <f t="shared" si="1"/>
        <v>111.85226019845645</v>
      </c>
      <c r="F28" s="14">
        <f t="shared" si="2"/>
        <v>0.8593300690913109</v>
      </c>
      <c r="G28" s="14">
        <f t="shared" si="3"/>
        <v>0.7914271905812453</v>
      </c>
      <c r="H28" s="4"/>
    </row>
    <row r="29" spans="1:8" ht="14.25" customHeight="1">
      <c r="A29" s="23" t="s">
        <v>20</v>
      </c>
      <c r="B29" s="16">
        <f>'Исходные данные'!C30</f>
        <v>245846</v>
      </c>
      <c r="C29" s="22">
        <f>'Исходные данные'!D30</f>
        <v>247321</v>
      </c>
      <c r="D29" s="17">
        <f t="shared" si="0"/>
        <v>1475</v>
      </c>
      <c r="E29" s="101">
        <f t="shared" si="1"/>
        <v>100.59996908633859</v>
      </c>
      <c r="F29" s="14">
        <f t="shared" si="2"/>
        <v>2.2396622441461966</v>
      </c>
      <c r="G29" s="14">
        <f t="shared" si="3"/>
        <v>1.855182206105169</v>
      </c>
      <c r="H29" s="4"/>
    </row>
    <row r="30" spans="1:8" ht="14.25" customHeight="1">
      <c r="A30" s="23" t="s">
        <v>21</v>
      </c>
      <c r="B30" s="16">
        <f>'Исходные данные'!C31</f>
        <v>689</v>
      </c>
      <c r="C30" s="22">
        <f>'Исходные данные'!D31</f>
        <v>495</v>
      </c>
      <c r="D30" s="17">
        <f t="shared" si="0"/>
        <v>-194</v>
      </c>
      <c r="E30" s="101">
        <f t="shared" si="1"/>
        <v>71.84325108853412</v>
      </c>
      <c r="F30" s="14">
        <f t="shared" si="2"/>
        <v>0.0062768045289194425</v>
      </c>
      <c r="G30" s="14">
        <f t="shared" si="3"/>
        <v>0.0037130498098505937</v>
      </c>
      <c r="H30" s="4"/>
    </row>
    <row r="31" spans="1:8" ht="14.25" customHeight="1">
      <c r="A31" s="23" t="s">
        <v>22</v>
      </c>
      <c r="B31" s="16">
        <f>'Исходные данные'!C32</f>
        <v>63629</v>
      </c>
      <c r="C31" s="22">
        <f>'Исходные данные'!D32</f>
        <v>85612</v>
      </c>
      <c r="D31" s="17">
        <f t="shared" si="0"/>
        <v>21983</v>
      </c>
      <c r="E31" s="101">
        <f t="shared" si="1"/>
        <v>134.54871206525328</v>
      </c>
      <c r="F31" s="14">
        <f t="shared" si="2"/>
        <v>0.5796615317425475</v>
      </c>
      <c r="G31" s="14">
        <f t="shared" si="3"/>
        <v>0.6421850915574323</v>
      </c>
      <c r="H31" s="4"/>
    </row>
    <row r="32" spans="1:8" ht="12.75">
      <c r="A32" s="23" t="s">
        <v>37</v>
      </c>
      <c r="B32" s="16">
        <f>'Исходные данные'!C33</f>
        <v>861647</v>
      </c>
      <c r="C32" s="22">
        <f>'Исходные данные'!D33</f>
        <v>862936</v>
      </c>
      <c r="D32" s="17">
        <f t="shared" si="0"/>
        <v>1289</v>
      </c>
      <c r="E32" s="101">
        <f t="shared" si="1"/>
        <v>100.14959722484961</v>
      </c>
      <c r="F32" s="14">
        <f t="shared" si="2"/>
        <v>7.849622339520828</v>
      </c>
      <c r="G32" s="14">
        <f t="shared" si="3"/>
        <v>6.472978486289358</v>
      </c>
      <c r="H32" s="4"/>
    </row>
    <row r="33" spans="1:8" ht="12.75">
      <c r="A33" s="23" t="s">
        <v>40</v>
      </c>
      <c r="B33" s="16">
        <f>'Исходные данные'!C34</f>
        <v>608354</v>
      </c>
      <c r="C33" s="22">
        <f>'Исходные данные'!D34</f>
        <v>592236</v>
      </c>
      <c r="D33" s="17">
        <f t="shared" si="0"/>
        <v>-16118</v>
      </c>
      <c r="E33" s="101">
        <f t="shared" si="1"/>
        <v>97.35055576194124</v>
      </c>
      <c r="F33" s="14">
        <f t="shared" si="2"/>
        <v>5.542117768339998</v>
      </c>
      <c r="G33" s="14">
        <f t="shared" si="3"/>
        <v>4.442427812498336</v>
      </c>
      <c r="H33" s="59"/>
    </row>
    <row r="34" spans="1:8" ht="14.25" customHeight="1">
      <c r="A34" s="23" t="s">
        <v>39</v>
      </c>
      <c r="B34" s="16">
        <f>'Исходные данные'!C35</f>
        <v>235409</v>
      </c>
      <c r="C34" s="22">
        <f>'Исходные данные'!D35</f>
        <v>250102</v>
      </c>
      <c r="D34" s="17">
        <f aca="true" t="shared" si="4" ref="D34:D40">C34-B34</f>
        <v>14693</v>
      </c>
      <c r="E34" s="101">
        <f t="shared" si="1"/>
        <v>106.24147759856251</v>
      </c>
      <c r="F34" s="14">
        <f t="shared" si="2"/>
        <v>2.1445809540615346</v>
      </c>
      <c r="G34" s="14">
        <f t="shared" si="3"/>
        <v>1.8760427950368752</v>
      </c>
      <c r="H34" s="4"/>
    </row>
    <row r="35" spans="1:8" ht="14.25" customHeight="1">
      <c r="A35" s="23" t="s">
        <v>41</v>
      </c>
      <c r="B35" s="16">
        <f>'Исходные данные'!C36</f>
        <v>7072</v>
      </c>
      <c r="C35" s="22">
        <f>'Исходные данные'!D36</f>
        <v>7102</v>
      </c>
      <c r="D35" s="17">
        <f t="shared" si="4"/>
        <v>30</v>
      </c>
      <c r="E35" s="101">
        <f t="shared" si="1"/>
        <v>100.42420814479638</v>
      </c>
      <c r="F35" s="14">
        <f t="shared" si="2"/>
        <v>0.0644260691270222</v>
      </c>
      <c r="G35" s="14">
        <f t="shared" si="3"/>
        <v>0.0532728883829473</v>
      </c>
      <c r="H35" s="4"/>
    </row>
    <row r="36" spans="1:8" ht="14.25" customHeight="1">
      <c r="A36" s="23" t="s">
        <v>145</v>
      </c>
      <c r="B36" s="16">
        <f>'Исходные данные'!C37</f>
        <v>10963</v>
      </c>
      <c r="C36" s="22">
        <f>'Исходные данные'!D37</f>
        <v>13510</v>
      </c>
      <c r="D36" s="17">
        <f t="shared" si="4"/>
        <v>2547</v>
      </c>
      <c r="E36" s="101">
        <f t="shared" si="1"/>
        <v>123.23269178144669</v>
      </c>
      <c r="F36" s="14">
        <f t="shared" si="2"/>
        <v>0.09987316117640618</v>
      </c>
      <c r="G36" s="14">
        <f t="shared" si="3"/>
        <v>0.1013400059213768</v>
      </c>
      <c r="H36" s="4"/>
    </row>
    <row r="37" spans="1:8" ht="12.75">
      <c r="A37" s="23" t="s">
        <v>152</v>
      </c>
      <c r="B37" s="16">
        <f>'Исходные данные'!C38</f>
        <v>-151</v>
      </c>
      <c r="C37" s="22">
        <f>'Исходные данные'!D38</f>
        <v>-14</v>
      </c>
      <c r="D37" s="17">
        <f t="shared" si="4"/>
        <v>137</v>
      </c>
      <c r="E37" s="101">
        <f t="shared" si="1"/>
        <v>1078.5714285714287</v>
      </c>
      <c r="F37" s="14">
        <f t="shared" si="2"/>
        <v>-0.0013756131841318373</v>
      </c>
      <c r="G37" s="14">
        <f t="shared" si="3"/>
        <v>-0.00010501555017759255</v>
      </c>
      <c r="H37" s="4"/>
    </row>
    <row r="38" spans="1:8" ht="15" customHeight="1">
      <c r="A38" s="23" t="s">
        <v>23</v>
      </c>
      <c r="B38" s="16">
        <f>'Исходные данные'!C39</f>
        <v>-57</v>
      </c>
      <c r="C38" s="22">
        <f>'Исходные данные'!D39</f>
        <v>70</v>
      </c>
      <c r="D38" s="17">
        <f t="shared" si="4"/>
        <v>127</v>
      </c>
      <c r="E38" s="101">
        <f t="shared" si="1"/>
      </c>
      <c r="F38" s="14">
        <f t="shared" si="2"/>
        <v>-0.0005192712019570511</v>
      </c>
      <c r="G38" s="14">
        <f t="shared" si="3"/>
        <v>0.0005250777508879628</v>
      </c>
      <c r="H38" s="4"/>
    </row>
    <row r="39" spans="1:8" ht="14.25" customHeight="1">
      <c r="A39" s="11" t="s">
        <v>28</v>
      </c>
      <c r="B39" s="16">
        <f>'Исходные данные'!C48</f>
        <v>7959</v>
      </c>
      <c r="C39" s="40">
        <f>'Исходные данные'!D48</f>
        <v>10094</v>
      </c>
      <c r="D39" s="17">
        <f t="shared" si="4"/>
        <v>2135</v>
      </c>
      <c r="E39" s="101">
        <f t="shared" si="1"/>
        <v>126.8249780123131</v>
      </c>
      <c r="F39" s="19">
        <f t="shared" si="2"/>
        <v>0.07250665783116088</v>
      </c>
      <c r="G39" s="19">
        <f t="shared" si="3"/>
        <v>0.07571621167804422</v>
      </c>
      <c r="H39" s="4"/>
    </row>
    <row r="40" spans="1:8" ht="26.25" thickBot="1">
      <c r="A40" s="143" t="s">
        <v>177</v>
      </c>
      <c r="B40" s="140">
        <f>'Исходные данные'!C51</f>
        <v>0</v>
      </c>
      <c r="C40" s="141">
        <f>'Исходные данные'!D51</f>
        <v>0</v>
      </c>
      <c r="D40" s="144">
        <f t="shared" si="4"/>
        <v>0</v>
      </c>
      <c r="E40" s="145">
        <f>IF(B40&lt;&gt;0,IF(AND(B40&gt;0,C40&gt;0),C40/B40*100,IF(AND(B40&lt;0,C40&lt;0),B40/C40*100,"")),"")</f>
      </c>
      <c r="F40" s="146">
        <f>B40/B$9*100</f>
        <v>0</v>
      </c>
      <c r="G40" s="146">
        <f>C40/C$9*100</f>
        <v>0</v>
      </c>
      <c r="H40" s="4"/>
    </row>
    <row r="41" spans="1:10" ht="6" customHeight="1">
      <c r="A41" s="28"/>
      <c r="B41" s="29"/>
      <c r="C41" s="29"/>
      <c r="D41" s="30"/>
      <c r="E41" s="31"/>
      <c r="F41" s="32"/>
      <c r="G41" s="32"/>
      <c r="H41" s="4"/>
      <c r="J41" s="4"/>
    </row>
    <row r="42" spans="1:7" ht="32.25" customHeight="1">
      <c r="A42" s="159" t="str">
        <f>"федеральный бюджет
(доля в консолидированном бюджете:    "&amp;B45&amp;" - "&amp;TEXT(IF(AND(B46&gt;0,B$9&gt;0),B46/B$9*100,IF(AND(B46&lt;0,B$9&lt;0),B$9/B46*100,0)),"0.0")&amp;"%;     "&amp;C45&amp;" - "&amp;TEXT(IF(AND(C46&gt;0,C$9&gt;0),C46/C$9*100,IF(AND(C46&lt;0,C$9&lt;0),C$9/C46*100,0)),"0.0")&amp;"%) "</f>
        <v>федеральный бюджет
(доля в консолидированном бюджете:    2014г. - 5.5%;     2015г. - 14.6%) </v>
      </c>
      <c r="B42" s="159"/>
      <c r="C42" s="159"/>
      <c r="D42" s="159"/>
      <c r="E42" s="159"/>
      <c r="F42" s="159"/>
      <c r="G42" s="159"/>
    </row>
    <row r="43" spans="1:7" ht="12.75" customHeight="1" thickBot="1">
      <c r="A43" s="134"/>
      <c r="B43" s="133"/>
      <c r="C43" s="133"/>
      <c r="D43" s="33"/>
      <c r="E43" s="34"/>
      <c r="F43" s="35"/>
      <c r="G43" s="36" t="s">
        <v>29</v>
      </c>
    </row>
    <row r="44" spans="1:7" ht="13.5" thickBot="1">
      <c r="A44" s="38"/>
      <c r="B44" s="93" t="str">
        <f>$B$5</f>
        <v>январь-май</v>
      </c>
      <c r="C44" s="61" t="str">
        <f>$C$5</f>
        <v>январь-май</v>
      </c>
      <c r="D44" s="162" t="s">
        <v>1</v>
      </c>
      <c r="E44" s="163"/>
      <c r="F44" s="157" t="s">
        <v>30</v>
      </c>
      <c r="G44" s="158"/>
    </row>
    <row r="45" spans="1:7" ht="13.5" thickBot="1">
      <c r="A45" s="7"/>
      <c r="B45" s="95" t="str">
        <f>$B$6</f>
        <v>2014г.</v>
      </c>
      <c r="C45" s="95" t="str">
        <f>$C$6</f>
        <v>2015г.</v>
      </c>
      <c r="D45" s="8" t="s">
        <v>3</v>
      </c>
      <c r="E45" s="107" t="s">
        <v>4</v>
      </c>
      <c r="F45" s="10" t="str">
        <f>$F$6</f>
        <v>2014г.</v>
      </c>
      <c r="G45" s="10" t="str">
        <f>$G$6</f>
        <v>2015г.</v>
      </c>
    </row>
    <row r="46" spans="1:9" s="2" customFormat="1" ht="12.75">
      <c r="A46" s="39" t="s">
        <v>31</v>
      </c>
      <c r="B46" s="85">
        <f>'Исходные данные'!C53</f>
        <v>604401</v>
      </c>
      <c r="C46" s="86">
        <f>'Исходные данные'!D53</f>
        <v>1941379</v>
      </c>
      <c r="D46" s="86">
        <f aca="true" t="shared" si="5" ref="D46:D61">C46-B46</f>
        <v>1336978</v>
      </c>
      <c r="E46" s="99">
        <f aca="true" t="shared" si="6" ref="E46:E61">IF(B46&lt;&gt;0,IF(AND(B46&gt;0,C46&gt;0),C46/B46*100,IF(AND(B46&lt;0,C46&lt;0),B46/C46*100,"")),"")</f>
        <v>321.2071124965048</v>
      </c>
      <c r="F46" s="87">
        <v>100</v>
      </c>
      <c r="G46" s="87">
        <f>B46/$B$46*100</f>
        <v>100</v>
      </c>
      <c r="H46" s="4"/>
      <c r="I46" s="84"/>
    </row>
    <row r="47" spans="1:9" s="2" customFormat="1" ht="14.25" thickBot="1">
      <c r="A47" s="126" t="s">
        <v>178</v>
      </c>
      <c r="B47" s="127">
        <f>B46-B50</f>
        <v>603932</v>
      </c>
      <c r="C47" s="127">
        <f>C46-C50</f>
        <v>1936926</v>
      </c>
      <c r="D47" s="128">
        <f>C47-B47</f>
        <v>1332994</v>
      </c>
      <c r="E47" s="117">
        <f t="shared" si="6"/>
        <v>320.7192200446408</v>
      </c>
      <c r="F47" s="118"/>
      <c r="G47" s="118"/>
      <c r="H47" s="4"/>
      <c r="I47" s="84"/>
    </row>
    <row r="48" spans="1:9" ht="12.75">
      <c r="A48" s="15" t="s">
        <v>7</v>
      </c>
      <c r="B48" s="138">
        <f>'Исходные данные'!C54</f>
        <v>53028</v>
      </c>
      <c r="C48" s="139">
        <f>'Исходные данные'!D54</f>
        <v>99382</v>
      </c>
      <c r="D48" s="13">
        <f t="shared" si="5"/>
        <v>46354</v>
      </c>
      <c r="E48" s="100">
        <f t="shared" si="6"/>
        <v>187.41419627366673</v>
      </c>
      <c r="F48" s="14">
        <f aca="true" t="shared" si="7" ref="F48:F61">B48/$B$46*100</f>
        <v>8.773645311639127</v>
      </c>
      <c r="G48" s="14">
        <f aca="true" t="shared" si="8" ref="G48:G61">C48/$C$46*100</f>
        <v>5.119144690449417</v>
      </c>
      <c r="H48" s="4"/>
      <c r="I48" s="84"/>
    </row>
    <row r="49" spans="1:9" ht="12.75">
      <c r="A49" s="15" t="s">
        <v>59</v>
      </c>
      <c r="B49" s="12">
        <f>'Исходные данные'!C55</f>
        <v>10801</v>
      </c>
      <c r="C49" s="125">
        <f>'Исходные данные'!D55</f>
        <v>0</v>
      </c>
      <c r="D49" s="13"/>
      <c r="E49" s="100"/>
      <c r="F49" s="14"/>
      <c r="G49" s="14"/>
      <c r="H49" s="4"/>
      <c r="I49" s="84"/>
    </row>
    <row r="50" spans="1:9" ht="12.75">
      <c r="A50" s="41" t="s">
        <v>32</v>
      </c>
      <c r="B50" s="12">
        <f>'Исходные данные'!C56</f>
        <v>469</v>
      </c>
      <c r="C50" s="125">
        <f>'Исходные данные'!D56</f>
        <v>4453</v>
      </c>
      <c r="D50" s="17">
        <f t="shared" si="5"/>
        <v>3984</v>
      </c>
      <c r="E50" s="101">
        <f t="shared" si="6"/>
        <v>949.4669509594881</v>
      </c>
      <c r="F50" s="19">
        <f t="shared" si="7"/>
        <v>0.0775974890842338</v>
      </c>
      <c r="G50" s="19">
        <f t="shared" si="8"/>
        <v>0.22937303844329213</v>
      </c>
      <c r="H50" s="4"/>
      <c r="I50" s="84"/>
    </row>
    <row r="51" spans="1:9" ht="12.75">
      <c r="A51" s="20" t="s">
        <v>10</v>
      </c>
      <c r="B51" s="12">
        <f>'Исходные данные'!C57</f>
        <v>297902</v>
      </c>
      <c r="C51" s="125">
        <f>'Исходные данные'!D57</f>
        <v>1590615</v>
      </c>
      <c r="D51" s="17">
        <f t="shared" si="5"/>
        <v>1292713</v>
      </c>
      <c r="E51" s="101">
        <f t="shared" si="6"/>
        <v>533.9390135010842</v>
      </c>
      <c r="F51" s="19">
        <f t="shared" si="7"/>
        <v>49.28879998544013</v>
      </c>
      <c r="G51" s="19">
        <f t="shared" si="8"/>
        <v>81.93222446518686</v>
      </c>
      <c r="H51" s="4"/>
      <c r="I51" s="84"/>
    </row>
    <row r="52" spans="1:9" ht="12.75">
      <c r="A52" s="20" t="s">
        <v>11</v>
      </c>
      <c r="B52" s="12">
        <f>'Исходные данные'!C58</f>
        <v>4591</v>
      </c>
      <c r="C52" s="125">
        <f>'Исходные данные'!D58</f>
        <v>5169</v>
      </c>
      <c r="D52" s="17">
        <f t="shared" si="5"/>
        <v>578</v>
      </c>
      <c r="E52" s="101">
        <f t="shared" si="6"/>
        <v>112.5898497059464</v>
      </c>
      <c r="F52" s="19">
        <f t="shared" si="7"/>
        <v>0.75959503706976</v>
      </c>
      <c r="G52" s="19">
        <f t="shared" si="8"/>
        <v>0.2662540390104147</v>
      </c>
      <c r="H52" s="4"/>
      <c r="I52" s="84"/>
    </row>
    <row r="53" spans="1:9" ht="12.75">
      <c r="A53" s="20" t="s">
        <v>12</v>
      </c>
      <c r="B53" s="12">
        <f>'Исходные данные'!C59</f>
        <v>0</v>
      </c>
      <c r="C53" s="125">
        <f>'Исходные данные'!D59</f>
        <v>0</v>
      </c>
      <c r="D53" s="17">
        <f t="shared" si="5"/>
        <v>0</v>
      </c>
      <c r="E53" s="101">
        <f t="shared" si="6"/>
      </c>
      <c r="F53" s="19">
        <f t="shared" si="7"/>
        <v>0</v>
      </c>
      <c r="G53" s="19">
        <f t="shared" si="8"/>
        <v>0</v>
      </c>
      <c r="H53" s="4"/>
      <c r="I53" s="84"/>
    </row>
    <row r="54" spans="1:9" ht="12.75">
      <c r="A54" s="11" t="s">
        <v>33</v>
      </c>
      <c r="B54" s="12">
        <f>'Исходные данные'!C60</f>
        <v>207547</v>
      </c>
      <c r="C54" s="125">
        <f>'Исходные данные'!D60</f>
        <v>201450</v>
      </c>
      <c r="D54" s="17">
        <f t="shared" si="5"/>
        <v>-6097</v>
      </c>
      <c r="E54" s="101">
        <f t="shared" si="6"/>
        <v>97.06235214192448</v>
      </c>
      <c r="F54" s="19">
        <f t="shared" si="7"/>
        <v>34.33928798926541</v>
      </c>
      <c r="G54" s="19">
        <f t="shared" si="8"/>
        <v>10.376644642802873</v>
      </c>
      <c r="H54" s="4"/>
      <c r="I54" s="84"/>
    </row>
    <row r="55" spans="1:9" ht="12.75">
      <c r="A55" s="11" t="s">
        <v>147</v>
      </c>
      <c r="B55" s="12">
        <f>'Исходные данные'!C61</f>
        <v>199273</v>
      </c>
      <c r="C55" s="125">
        <f>'Исходные данные'!D61</f>
        <v>192345</v>
      </c>
      <c r="D55" s="17">
        <f t="shared" si="5"/>
        <v>-6928</v>
      </c>
      <c r="E55" s="101">
        <f t="shared" si="6"/>
        <v>96.52336242240544</v>
      </c>
      <c r="F55" s="19">
        <f t="shared" si="7"/>
        <v>32.97032930124206</v>
      </c>
      <c r="G55" s="19">
        <f t="shared" si="8"/>
        <v>9.907648120227941</v>
      </c>
      <c r="H55" s="4"/>
      <c r="I55" s="84"/>
    </row>
    <row r="56" spans="1:9" ht="12.75">
      <c r="A56" s="11" t="s">
        <v>149</v>
      </c>
      <c r="B56" s="16">
        <f>'Исходные данные'!C62</f>
        <v>125561</v>
      </c>
      <c r="C56" s="40">
        <f>'Исходные данные'!D62</f>
        <v>105658</v>
      </c>
      <c r="D56" s="17">
        <f>C56-B56</f>
        <v>-19903</v>
      </c>
      <c r="E56" s="101">
        <f t="shared" si="6"/>
        <v>84.14874045284762</v>
      </c>
      <c r="F56" s="19">
        <f>B56/$B$46*100</f>
        <v>20.774452722612967</v>
      </c>
      <c r="G56" s="19">
        <f>C56/$C$46*100</f>
        <v>5.442420052962353</v>
      </c>
      <c r="H56" s="4"/>
      <c r="I56" s="84"/>
    </row>
    <row r="57" spans="1:9" ht="12.75">
      <c r="A57" s="11" t="s">
        <v>150</v>
      </c>
      <c r="B57" s="12">
        <f>'Исходные данные'!C63</f>
        <v>73712</v>
      </c>
      <c r="C57" s="125">
        <f>'Исходные данные'!D63</f>
        <v>86687</v>
      </c>
      <c r="D57" s="17">
        <f>C57-B57</f>
        <v>12975</v>
      </c>
      <c r="E57" s="101">
        <f t="shared" si="6"/>
        <v>117.60228999348816</v>
      </c>
      <c r="F57" s="19">
        <f>B57/$B$46*100</f>
        <v>12.19587657862909</v>
      </c>
      <c r="G57" s="19">
        <f>C57/$C$46*100</f>
        <v>4.4652280672655875</v>
      </c>
      <c r="H57" s="4"/>
      <c r="I57" s="84"/>
    </row>
    <row r="58" spans="1:9" ht="12.75">
      <c r="A58" s="11" t="s">
        <v>146</v>
      </c>
      <c r="B58" s="12">
        <f>'Исходные данные'!C64</f>
        <v>8274</v>
      </c>
      <c r="C58" s="125">
        <f>'Исходные данные'!D64</f>
        <v>9105</v>
      </c>
      <c r="D58" s="17">
        <f t="shared" si="5"/>
        <v>831</v>
      </c>
      <c r="E58" s="101">
        <f t="shared" si="6"/>
        <v>110.04350978970268</v>
      </c>
      <c r="F58" s="19">
        <f t="shared" si="7"/>
        <v>1.3689586880233486</v>
      </c>
      <c r="G58" s="19">
        <f t="shared" si="8"/>
        <v>0.4689965225749325</v>
      </c>
      <c r="H58" s="4"/>
      <c r="I58" s="84"/>
    </row>
    <row r="59" spans="1:9" ht="12.75">
      <c r="A59" s="23" t="s">
        <v>22</v>
      </c>
      <c r="B59" s="12">
        <f>'Исходные данные'!C65</f>
        <v>25718</v>
      </c>
      <c r="C59" s="125">
        <f>'Исходные данные'!D65</f>
        <v>34428</v>
      </c>
      <c r="D59" s="17">
        <f t="shared" si="5"/>
        <v>8710</v>
      </c>
      <c r="E59" s="101">
        <f t="shared" si="6"/>
        <v>133.8673302745159</v>
      </c>
      <c r="F59" s="19">
        <f t="shared" si="7"/>
        <v>4.255122013365298</v>
      </c>
      <c r="G59" s="19">
        <f t="shared" si="8"/>
        <v>1.7733786138615901</v>
      </c>
      <c r="H59" s="4"/>
      <c r="I59" s="84"/>
    </row>
    <row r="60" spans="1:9" ht="12.75">
      <c r="A60" s="23" t="s">
        <v>23</v>
      </c>
      <c r="B60" s="12">
        <f>'Исходные данные'!C66</f>
        <v>56</v>
      </c>
      <c r="C60" s="125">
        <f>'Исходные данные'!D66</f>
        <v>51</v>
      </c>
      <c r="D60" s="17">
        <f t="shared" si="5"/>
        <v>-5</v>
      </c>
      <c r="E60" s="101">
        <f t="shared" si="6"/>
        <v>91.07142857142857</v>
      </c>
      <c r="F60" s="19">
        <f t="shared" si="7"/>
        <v>0.00926537183095329</v>
      </c>
      <c r="G60" s="19">
        <f t="shared" si="8"/>
        <v>0.002626998643747563</v>
      </c>
      <c r="H60" s="4"/>
      <c r="I60" s="84"/>
    </row>
    <row r="61" spans="1:9" ht="12.75">
      <c r="A61" s="11" t="s">
        <v>28</v>
      </c>
      <c r="B61" s="16">
        <f>'Исходные данные'!C67</f>
        <v>4289</v>
      </c>
      <c r="C61" s="40">
        <f>'Исходные данные'!D67</f>
        <v>5831</v>
      </c>
      <c r="D61" s="17">
        <f t="shared" si="5"/>
        <v>1542</v>
      </c>
      <c r="E61" s="101">
        <f t="shared" si="6"/>
        <v>135.95243646537654</v>
      </c>
      <c r="F61" s="19">
        <f t="shared" si="7"/>
        <v>0.7096282104099761</v>
      </c>
      <c r="G61" s="19">
        <f t="shared" si="8"/>
        <v>0.3003535116018047</v>
      </c>
      <c r="H61" s="4"/>
      <c r="I61" s="84"/>
    </row>
    <row r="62" spans="1:9" ht="26.25" thickBot="1">
      <c r="A62" s="143" t="s">
        <v>177</v>
      </c>
      <c r="B62" s="140">
        <f>'Исходные данные'!C68</f>
        <v>0</v>
      </c>
      <c r="C62" s="141">
        <f>'Исходные данные'!D68</f>
        <v>0</v>
      </c>
      <c r="D62" s="144">
        <f>C62-B62</f>
        <v>0</v>
      </c>
      <c r="E62" s="145">
        <f>IF(B62&lt;&gt;0,IF(AND(B62&gt;0,C62&gt;0),C62/B62*100,IF(AND(B62&lt;0,C62&lt;0),B62/C62*100,"")),"")</f>
      </c>
      <c r="F62" s="146">
        <f>B62/$B$46*100</f>
        <v>0</v>
      </c>
      <c r="G62" s="146">
        <f>C62/$C$46*100</f>
        <v>0</v>
      </c>
      <c r="H62" s="4"/>
      <c r="I62" s="84"/>
    </row>
    <row r="63" spans="1:7" ht="8.25" customHeight="1">
      <c r="A63" s="37"/>
      <c r="B63" s="43"/>
      <c r="C63" s="44"/>
      <c r="D63" s="45"/>
      <c r="E63" s="45"/>
      <c r="F63" s="46"/>
      <c r="G63" s="46"/>
    </row>
    <row r="64" spans="1:7" ht="32.25" customHeight="1">
      <c r="A64" s="159" t="str">
        <f>"консолидированный бюджет
(доля в консолидированном бюджете:    "&amp;B67&amp;" - "&amp;TEXT(IF(AND(B68&gt;0,B$9&gt;0),B68/B$9*100,IF(AND(B68&lt;0,B$9&lt;0),B$9/B68*100,0)),"0.0")&amp;"%;     "&amp;C67&amp;" - "&amp;TEXT(IF(AND(C68&gt;0,C$9&gt;0),C68/C$9*100,IF(AND(C68&lt;0,C$9&lt;0),C$9/C68*100,0)),"0.0")&amp;"%) "</f>
        <v>консолидированный бюджет
(доля в консолидированном бюджете:    2014г. - 94.5%;     2015г. - 85.4%) </v>
      </c>
      <c r="B64" s="159"/>
      <c r="C64" s="159"/>
      <c r="D64" s="159"/>
      <c r="E64" s="159"/>
      <c r="F64" s="159"/>
      <c r="G64" s="159"/>
    </row>
    <row r="65" spans="1:7" ht="10.5" customHeight="1" thickBot="1">
      <c r="A65" s="135"/>
      <c r="B65" s="47"/>
      <c r="E65" s="36"/>
      <c r="F65" s="35"/>
      <c r="G65" s="36" t="s">
        <v>29</v>
      </c>
    </row>
    <row r="66" spans="1:7" ht="13.5" thickBot="1">
      <c r="A66" s="6"/>
      <c r="B66" s="93" t="str">
        <f>$B$5</f>
        <v>январь-май</v>
      </c>
      <c r="C66" s="61" t="str">
        <f>$C$5</f>
        <v>январь-май</v>
      </c>
      <c r="D66" s="155" t="s">
        <v>1</v>
      </c>
      <c r="E66" s="156"/>
      <c r="F66" s="157" t="s">
        <v>30</v>
      </c>
      <c r="G66" s="158"/>
    </row>
    <row r="67" spans="1:7" ht="13.5" thickBot="1">
      <c r="A67" s="49"/>
      <c r="B67" s="95" t="str">
        <f>$B$6</f>
        <v>2014г.</v>
      </c>
      <c r="C67" s="95" t="str">
        <f>$C$6</f>
        <v>2015г.</v>
      </c>
      <c r="D67" s="50" t="s">
        <v>3</v>
      </c>
      <c r="E67" s="96" t="s">
        <v>4</v>
      </c>
      <c r="F67" s="10" t="str">
        <f>$F$6</f>
        <v>2014г.</v>
      </c>
      <c r="G67" s="10" t="str">
        <f>$G$6</f>
        <v>2015г.</v>
      </c>
    </row>
    <row r="68" spans="1:9" s="2" customFormat="1" ht="12.75">
      <c r="A68" s="39" t="s">
        <v>34</v>
      </c>
      <c r="B68" s="85">
        <f>'Исходные данные'!C70</f>
        <v>10372522</v>
      </c>
      <c r="C68" s="88">
        <f>'Исходные данные'!D70</f>
        <v>11389980</v>
      </c>
      <c r="D68" s="89">
        <f aca="true" t="shared" si="9" ref="D68:D89">C68-B68</f>
        <v>1017458</v>
      </c>
      <c r="E68" s="83">
        <f aca="true" t="shared" si="10" ref="E68:E95">IF(B68&lt;&gt;0,IF(AND(B68&gt;0,C68&gt;0),C68/B68*100,IF(AND(B68&lt;0,C68&lt;0),B68/C68*100,"")),"")</f>
        <v>109.80916695091128</v>
      </c>
      <c r="F68" s="87">
        <v>100</v>
      </c>
      <c r="G68" s="87">
        <f>B68/$B$68*100</f>
        <v>100</v>
      </c>
      <c r="H68" s="84"/>
      <c r="I68" s="84"/>
    </row>
    <row r="69" spans="1:9" ht="12.75">
      <c r="A69" s="11" t="s">
        <v>7</v>
      </c>
      <c r="B69" s="16">
        <f>'Исходные данные'!C71</f>
        <v>1594197</v>
      </c>
      <c r="C69" s="22">
        <f>'Исходные данные'!D71</f>
        <v>2160627</v>
      </c>
      <c r="D69" s="51">
        <f t="shared" si="9"/>
        <v>566430</v>
      </c>
      <c r="E69" s="18">
        <f t="shared" si="10"/>
        <v>135.53074055464916</v>
      </c>
      <c r="F69" s="19">
        <f aca="true" t="shared" si="11" ref="F69:F87">B69/$B$68*100</f>
        <v>15.369425102207543</v>
      </c>
      <c r="G69" s="19">
        <f aca="true" t="shared" si="12" ref="G69:G89">C69/$C$68*100</f>
        <v>18.969541649765848</v>
      </c>
      <c r="H69" s="4"/>
      <c r="I69" s="84"/>
    </row>
    <row r="70" spans="1:9" ht="12.75">
      <c r="A70" s="20" t="s">
        <v>9</v>
      </c>
      <c r="B70" s="16">
        <f>'Исходные данные'!C72</f>
        <v>5733537</v>
      </c>
      <c r="C70" s="22">
        <f>'Исходные данные'!D72</f>
        <v>5735665</v>
      </c>
      <c r="D70" s="51">
        <f t="shared" si="9"/>
        <v>2128</v>
      </c>
      <c r="E70" s="18">
        <f t="shared" si="10"/>
        <v>100.03711496062553</v>
      </c>
      <c r="F70" s="19">
        <f t="shared" si="11"/>
        <v>55.27620958528697</v>
      </c>
      <c r="G70" s="19">
        <f t="shared" si="12"/>
        <v>50.35711212837951</v>
      </c>
      <c r="H70" s="4"/>
      <c r="I70" s="84"/>
    </row>
    <row r="71" spans="1:9" ht="12.75">
      <c r="A71" s="20" t="s">
        <v>12</v>
      </c>
      <c r="B71" s="16">
        <f>'Исходные данные'!C73</f>
        <v>349</v>
      </c>
      <c r="C71" s="22">
        <f>'Исходные данные'!D73</f>
        <v>17011</v>
      </c>
      <c r="D71" s="51">
        <f t="shared" si="9"/>
        <v>16662</v>
      </c>
      <c r="E71" s="18">
        <f t="shared" si="10"/>
        <v>4874.212034383954</v>
      </c>
      <c r="F71" s="19">
        <f t="shared" si="11"/>
        <v>0.003364659048204477</v>
      </c>
      <c r="G71" s="19">
        <f t="shared" si="12"/>
        <v>0.1493505695356796</v>
      </c>
      <c r="H71" s="4"/>
      <c r="I71" s="84"/>
    </row>
    <row r="72" spans="1:9" ht="12.75">
      <c r="A72" s="21" t="s">
        <v>13</v>
      </c>
      <c r="B72" s="16">
        <f>'Исходные данные'!C74</f>
        <v>0</v>
      </c>
      <c r="C72" s="22">
        <f>'Исходные данные'!D74</f>
        <v>0</v>
      </c>
      <c r="D72" s="51">
        <f t="shared" si="9"/>
        <v>0</v>
      </c>
      <c r="E72" s="18">
        <f t="shared" si="10"/>
      </c>
      <c r="F72" s="19">
        <f t="shared" si="11"/>
        <v>0</v>
      </c>
      <c r="G72" s="19">
        <f t="shared" si="12"/>
        <v>0</v>
      </c>
      <c r="H72" s="4"/>
      <c r="I72" s="84"/>
    </row>
    <row r="73" spans="1:9" ht="12.75">
      <c r="A73" s="20" t="s">
        <v>14</v>
      </c>
      <c r="B73" s="16">
        <f>'Исходные данные'!C75</f>
        <v>349</v>
      </c>
      <c r="C73" s="22">
        <f>'Исходные данные'!D75</f>
        <v>17011</v>
      </c>
      <c r="D73" s="51">
        <f t="shared" si="9"/>
        <v>16662</v>
      </c>
      <c r="E73" s="18">
        <f t="shared" si="10"/>
        <v>4874.212034383954</v>
      </c>
      <c r="F73" s="19">
        <f t="shared" si="11"/>
        <v>0.003364659048204477</v>
      </c>
      <c r="G73" s="19">
        <f t="shared" si="12"/>
        <v>0.1493505695356796</v>
      </c>
      <c r="H73" s="4"/>
      <c r="I73" s="84"/>
    </row>
    <row r="74" spans="1:9" ht="12.75">
      <c r="A74" s="11" t="s">
        <v>15</v>
      </c>
      <c r="B74" s="16">
        <f>'Исходные данные'!C76</f>
        <v>308148</v>
      </c>
      <c r="C74" s="22">
        <f>'Исходные данные'!D76</f>
        <v>324996</v>
      </c>
      <c r="D74" s="51">
        <f t="shared" si="9"/>
        <v>16848</v>
      </c>
      <c r="E74" s="18">
        <f t="shared" si="10"/>
        <v>105.46750262860702</v>
      </c>
      <c r="F74" s="19">
        <f t="shared" si="11"/>
        <v>2.970810763283992</v>
      </c>
      <c r="G74" s="19">
        <f t="shared" si="12"/>
        <v>2.853350049780597</v>
      </c>
      <c r="H74" s="4"/>
      <c r="I74" s="84"/>
    </row>
    <row r="75" spans="1:9" ht="12.75">
      <c r="A75" s="11" t="s">
        <v>147</v>
      </c>
      <c r="B75" s="16">
        <f>'Исходные данные'!C77</f>
        <v>308115</v>
      </c>
      <c r="C75" s="22">
        <f>'Исходные данные'!D77</f>
        <v>324665</v>
      </c>
      <c r="D75" s="51">
        <f>C75-B75</f>
        <v>16550</v>
      </c>
      <c r="E75" s="18">
        <f t="shared" si="10"/>
        <v>105.37137107898025</v>
      </c>
      <c r="F75" s="19">
        <f>B75/$B$68*100</f>
        <v>2.9704926150072275</v>
      </c>
      <c r="G75" s="19">
        <f t="shared" si="12"/>
        <v>2.850443986732198</v>
      </c>
      <c r="H75" s="4"/>
      <c r="I75" s="84"/>
    </row>
    <row r="76" spans="1:9" ht="12.75">
      <c r="A76" s="11" t="s">
        <v>148</v>
      </c>
      <c r="B76" s="16">
        <f>'Исходные данные'!C78</f>
        <v>9205</v>
      </c>
      <c r="C76" s="22">
        <f>'Исходные данные'!D78</f>
        <v>36148</v>
      </c>
      <c r="D76" s="51">
        <f>C76-B76</f>
        <v>26943</v>
      </c>
      <c r="E76" s="18">
        <f t="shared" si="10"/>
        <v>392.6996197718631</v>
      </c>
      <c r="F76" s="19">
        <f>B76/$B$68*100</f>
        <v>0.08874408750350204</v>
      </c>
      <c r="G76" s="19">
        <f t="shared" si="12"/>
        <v>0.3173666678958172</v>
      </c>
      <c r="H76" s="4"/>
      <c r="I76" s="84"/>
    </row>
    <row r="77" spans="1:9" ht="12.75">
      <c r="A77" s="11" t="s">
        <v>149</v>
      </c>
      <c r="B77" s="16">
        <f>'Исходные данные'!C79</f>
        <v>188341</v>
      </c>
      <c r="C77" s="22">
        <f>'Исходные данные'!D79</f>
        <v>158487</v>
      </c>
      <c r="D77" s="51">
        <f>C77-B77</f>
        <v>-29854</v>
      </c>
      <c r="E77" s="18">
        <f t="shared" si="10"/>
        <v>84.1489638474894</v>
      </c>
      <c r="F77" s="19">
        <f>B77/$B$68*100</f>
        <v>1.8157686240626918</v>
      </c>
      <c r="G77" s="19">
        <f t="shared" si="12"/>
        <v>1.3914598620893102</v>
      </c>
      <c r="H77" s="4"/>
      <c r="I77" s="84"/>
    </row>
    <row r="78" spans="1:9" ht="12.75">
      <c r="A78" s="11" t="s">
        <v>150</v>
      </c>
      <c r="B78" s="16">
        <f>'Исходные данные'!C80</f>
        <v>110569</v>
      </c>
      <c r="C78" s="22">
        <f>'Исходные данные'!D80</f>
        <v>130030</v>
      </c>
      <c r="D78" s="51">
        <f>C78-B78</f>
        <v>19461</v>
      </c>
      <c r="E78" s="18">
        <f t="shared" si="10"/>
        <v>117.60077417721062</v>
      </c>
      <c r="F78" s="19">
        <f>B78/$B$68*100</f>
        <v>1.0659799034410338</v>
      </c>
      <c r="G78" s="19">
        <f t="shared" si="12"/>
        <v>1.1416174567470707</v>
      </c>
      <c r="H78" s="4"/>
      <c r="I78" s="84"/>
    </row>
    <row r="79" spans="1:9" ht="12.75">
      <c r="A79" s="11" t="s">
        <v>144</v>
      </c>
      <c r="B79" s="16">
        <f>'Исходные данные'!C81</f>
        <v>33</v>
      </c>
      <c r="C79" s="22">
        <f>'Исходные данные'!D81</f>
        <v>331</v>
      </c>
      <c r="D79" s="51">
        <f>C79-B79</f>
        <v>298</v>
      </c>
      <c r="E79" s="18">
        <f t="shared" si="10"/>
        <v>1003.0303030303031</v>
      </c>
      <c r="F79" s="19">
        <f>B79/$B$68*100</f>
        <v>0.0003181482767643202</v>
      </c>
      <c r="G79" s="19">
        <f t="shared" si="12"/>
        <v>0.0029060630483986804</v>
      </c>
      <c r="H79" s="4"/>
      <c r="I79" s="84"/>
    </row>
    <row r="80" spans="1:9" ht="12.75">
      <c r="A80" s="11" t="s">
        <v>35</v>
      </c>
      <c r="B80" s="16">
        <f>'Исходные данные'!C82</f>
        <v>11865</v>
      </c>
      <c r="C80" s="22">
        <f>'Исходные данные'!D82</f>
        <v>13747</v>
      </c>
      <c r="D80" s="51">
        <f t="shared" si="9"/>
        <v>1882</v>
      </c>
      <c r="E80" s="18">
        <f t="shared" si="10"/>
        <v>115.86177833965445</v>
      </c>
      <c r="F80" s="19">
        <f t="shared" si="11"/>
        <v>0.11438876678208057</v>
      </c>
      <c r="G80" s="19">
        <f t="shared" si="12"/>
        <v>0.12069380279860017</v>
      </c>
      <c r="H80" s="4"/>
      <c r="I80" s="84"/>
    </row>
    <row r="81" spans="1:9" ht="12.75">
      <c r="A81" s="11" t="s">
        <v>36</v>
      </c>
      <c r="B81" s="16">
        <f>'Исходные данные'!C83</f>
        <v>1481168</v>
      </c>
      <c r="C81" s="22">
        <f>'Исходные данные'!D83</f>
        <v>1866538</v>
      </c>
      <c r="D81" s="51">
        <f t="shared" si="9"/>
        <v>385370</v>
      </c>
      <c r="E81" s="18">
        <f t="shared" si="10"/>
        <v>126.01798040465361</v>
      </c>
      <c r="F81" s="19">
        <f t="shared" si="11"/>
        <v>14.279728690862262</v>
      </c>
      <c r="G81" s="19">
        <f t="shared" si="12"/>
        <v>16.387544139673643</v>
      </c>
      <c r="H81" s="4"/>
      <c r="I81" s="84"/>
    </row>
    <row r="82" spans="1:9" ht="14.25" customHeight="1">
      <c r="A82" s="23" t="s">
        <v>19</v>
      </c>
      <c r="B82" s="16">
        <f>'Исходные данные'!C84</f>
        <v>94328</v>
      </c>
      <c r="C82" s="22">
        <f>'Исходные данные'!D84</f>
        <v>105508</v>
      </c>
      <c r="D82" s="52">
        <f t="shared" si="9"/>
        <v>11180</v>
      </c>
      <c r="E82" s="18">
        <f t="shared" si="10"/>
        <v>111.85226019845645</v>
      </c>
      <c r="F82" s="19">
        <f t="shared" si="11"/>
        <v>0.9094027469886301</v>
      </c>
      <c r="G82" s="19">
        <f t="shared" si="12"/>
        <v>0.9263229610587552</v>
      </c>
      <c r="H82" s="4"/>
      <c r="I82" s="84"/>
    </row>
    <row r="83" spans="1:9" ht="14.25" customHeight="1">
      <c r="A83" s="11" t="s">
        <v>117</v>
      </c>
      <c r="B83" s="16">
        <f>'Исходные данные'!C85</f>
        <v>58245</v>
      </c>
      <c r="C83" s="22">
        <f>'Исходные данные'!D85</f>
        <v>64299</v>
      </c>
      <c r="D83" s="52">
        <f>C83-B83</f>
        <v>6054</v>
      </c>
      <c r="E83" s="18">
        <f t="shared" si="10"/>
        <v>110.39402523821786</v>
      </c>
      <c r="F83" s="19">
        <f>B83/$B$68*100</f>
        <v>0.5615317084890251</v>
      </c>
      <c r="G83" s="19">
        <f t="shared" si="12"/>
        <v>0.5645225013564554</v>
      </c>
      <c r="H83" s="4"/>
      <c r="I83" s="84"/>
    </row>
    <row r="84" spans="1:9" ht="14.25" customHeight="1">
      <c r="A84" s="11" t="s">
        <v>118</v>
      </c>
      <c r="B84" s="16">
        <f>'Исходные данные'!C86</f>
        <v>36083</v>
      </c>
      <c r="C84" s="22">
        <f>'Исходные данные'!D86</f>
        <v>41209</v>
      </c>
      <c r="D84" s="52">
        <f>C84-B84</f>
        <v>5126</v>
      </c>
      <c r="E84" s="18">
        <f t="shared" si="10"/>
        <v>114.20613585344898</v>
      </c>
      <c r="F84" s="19">
        <f>B84/$B$68*100</f>
        <v>0.347871038499605</v>
      </c>
      <c r="G84" s="19">
        <f t="shared" si="12"/>
        <v>0.36180045970229974</v>
      </c>
      <c r="H84" s="4"/>
      <c r="I84" s="84"/>
    </row>
    <row r="85" spans="1:9" ht="14.25" customHeight="1">
      <c r="A85" s="23" t="s">
        <v>20</v>
      </c>
      <c r="B85" s="16">
        <f>'Исходные данные'!C87</f>
        <v>245846</v>
      </c>
      <c r="C85" s="22">
        <f>'Исходные данные'!D87</f>
        <v>247321</v>
      </c>
      <c r="D85" s="52">
        <f t="shared" si="9"/>
        <v>1475</v>
      </c>
      <c r="E85" s="18">
        <f t="shared" si="10"/>
        <v>100.59996908633859</v>
      </c>
      <c r="F85" s="19">
        <f t="shared" si="11"/>
        <v>2.370166098466699</v>
      </c>
      <c r="G85" s="19">
        <f t="shared" si="12"/>
        <v>2.1713909945408156</v>
      </c>
      <c r="H85" s="4"/>
      <c r="I85" s="84"/>
    </row>
    <row r="86" spans="1:9" ht="14.25" customHeight="1">
      <c r="A86" s="23" t="s">
        <v>21</v>
      </c>
      <c r="B86" s="16">
        <f>'Исходные данные'!C88</f>
        <v>689</v>
      </c>
      <c r="C86" s="22">
        <f>'Исходные данные'!D88</f>
        <v>495</v>
      </c>
      <c r="D86" s="52">
        <f t="shared" si="9"/>
        <v>-194</v>
      </c>
      <c r="E86" s="18">
        <f t="shared" si="10"/>
        <v>71.84325108853412</v>
      </c>
      <c r="F86" s="19">
        <f t="shared" si="11"/>
        <v>0.00664255038456414</v>
      </c>
      <c r="G86" s="19">
        <f t="shared" si="12"/>
        <v>0.004345925102590171</v>
      </c>
      <c r="H86" s="4"/>
      <c r="I86" s="84"/>
    </row>
    <row r="87" spans="1:9" ht="14.25" customHeight="1">
      <c r="A87" s="23" t="s">
        <v>22</v>
      </c>
      <c r="B87" s="16">
        <f>'Исходные данные'!C89</f>
        <v>37911</v>
      </c>
      <c r="C87" s="22">
        <f>'Исходные данные'!D89</f>
        <v>51184</v>
      </c>
      <c r="D87" s="52">
        <f t="shared" si="9"/>
        <v>13273</v>
      </c>
      <c r="E87" s="18">
        <f t="shared" si="10"/>
        <v>135.01094669093402</v>
      </c>
      <c r="F87" s="19">
        <f t="shared" si="11"/>
        <v>0.365494524860974</v>
      </c>
      <c r="G87" s="19">
        <f t="shared" si="12"/>
        <v>0.4493774352544956</v>
      </c>
      <c r="H87" s="4"/>
      <c r="I87" s="84"/>
    </row>
    <row r="88" spans="1:9" ht="14.25" customHeight="1">
      <c r="A88" s="23" t="s">
        <v>37</v>
      </c>
      <c r="B88" s="16">
        <f>'Исходные данные'!C90</f>
        <v>860927</v>
      </c>
      <c r="C88" s="22">
        <f>'Исходные данные'!D90</f>
        <v>862606</v>
      </c>
      <c r="D88" s="52">
        <f t="shared" si="9"/>
        <v>1679</v>
      </c>
      <c r="E88" s="18">
        <f t="shared" si="10"/>
        <v>100.19502234219627</v>
      </c>
      <c r="F88" s="19">
        <f>B88/$B$68*100</f>
        <v>8.300073983935633</v>
      </c>
      <c r="G88" s="19">
        <f t="shared" si="12"/>
        <v>7.573375897060399</v>
      </c>
      <c r="H88" s="4"/>
      <c r="I88" s="84"/>
    </row>
    <row r="89" spans="1:9" ht="12.75">
      <c r="A89" s="23" t="s">
        <v>40</v>
      </c>
      <c r="B89" s="16">
        <f>'Исходные данные'!C91</f>
        <v>607905</v>
      </c>
      <c r="C89" s="22">
        <f>'Исходные данные'!D91</f>
        <v>591918</v>
      </c>
      <c r="D89" s="52">
        <f t="shared" si="9"/>
        <v>-15987</v>
      </c>
      <c r="E89" s="18">
        <f t="shared" si="10"/>
        <v>97.3701482961976</v>
      </c>
      <c r="F89" s="19">
        <f>B89/$B$68*100</f>
        <v>5.860725096558002</v>
      </c>
      <c r="G89" s="19">
        <f t="shared" si="12"/>
        <v>5.1968308987373115</v>
      </c>
      <c r="H89" s="4"/>
      <c r="I89" s="84"/>
    </row>
    <row r="90" spans="1:9" ht="14.25" customHeight="1">
      <c r="A90" s="23" t="s">
        <v>39</v>
      </c>
      <c r="B90" s="16">
        <f>'Исходные данные'!C92</f>
        <v>235337</v>
      </c>
      <c r="C90" s="22">
        <f>'Исходные данные'!D92</f>
        <v>250092</v>
      </c>
      <c r="D90" s="52">
        <f aca="true" t="shared" si="13" ref="D90:D95">C90-B90</f>
        <v>14755</v>
      </c>
      <c r="E90" s="18">
        <f t="shared" si="10"/>
        <v>106.26973234128081</v>
      </c>
      <c r="F90" s="19">
        <f aca="true" t="shared" si="14" ref="F90:F95">B90/$B$68*100</f>
        <v>2.26885033360257</v>
      </c>
      <c r="G90" s="19">
        <f aca="true" t="shared" si="15" ref="G90:G95">C90/$C$68*100</f>
        <v>2.1957193954686485</v>
      </c>
      <c r="H90" s="4"/>
      <c r="I90" s="84"/>
    </row>
    <row r="91" spans="1:9" ht="14.25" customHeight="1">
      <c r="A91" s="23" t="s">
        <v>41</v>
      </c>
      <c r="B91" s="16">
        <f>'Исходные данные'!C93</f>
        <v>6871</v>
      </c>
      <c r="C91" s="22">
        <f>'Исходные данные'!D93</f>
        <v>7100</v>
      </c>
      <c r="D91" s="52">
        <f t="shared" si="13"/>
        <v>229</v>
      </c>
      <c r="E91" s="18">
        <f t="shared" si="10"/>
        <v>103.33284820259058</v>
      </c>
      <c r="F91" s="19">
        <f t="shared" si="14"/>
        <v>0.06624232756508013</v>
      </c>
      <c r="G91" s="19">
        <f t="shared" si="15"/>
        <v>0.06233549137048529</v>
      </c>
      <c r="H91" s="4"/>
      <c r="I91" s="84"/>
    </row>
    <row r="92" spans="1:9" ht="14.25" customHeight="1">
      <c r="A92" s="23" t="s">
        <v>145</v>
      </c>
      <c r="B92" s="16">
        <f>'Исходные данные'!C94</f>
        <v>10963</v>
      </c>
      <c r="C92" s="22">
        <f>'Исходные данные'!D94</f>
        <v>13510</v>
      </c>
      <c r="D92" s="52">
        <f t="shared" si="13"/>
        <v>2547</v>
      </c>
      <c r="E92" s="18">
        <f t="shared" si="10"/>
        <v>123.23269178144669</v>
      </c>
      <c r="F92" s="19">
        <f t="shared" si="14"/>
        <v>0.10569271388385583</v>
      </c>
      <c r="G92" s="19">
        <f t="shared" si="15"/>
        <v>0.11861302653736003</v>
      </c>
      <c r="H92" s="4"/>
      <c r="I92" s="84"/>
    </row>
    <row r="93" spans="1:9" ht="12.75">
      <c r="A93" s="23" t="s">
        <v>152</v>
      </c>
      <c r="B93" s="16">
        <f>'Исходные данные'!C95</f>
        <v>-149</v>
      </c>
      <c r="C93" s="22">
        <f>'Исходные данные'!D95</f>
        <v>-14</v>
      </c>
      <c r="D93" s="52">
        <f t="shared" si="13"/>
        <v>135</v>
      </c>
      <c r="E93" s="18">
        <f t="shared" si="10"/>
        <v>1064.2857142857142</v>
      </c>
      <c r="F93" s="19">
        <f t="shared" si="14"/>
        <v>-0.001436487673875264</v>
      </c>
      <c r="G93" s="19">
        <f t="shared" si="15"/>
        <v>-0.00012291505340659073</v>
      </c>
      <c r="H93" s="4"/>
      <c r="I93" s="84"/>
    </row>
    <row r="94" spans="1:9" ht="12.75">
      <c r="A94" s="23" t="s">
        <v>23</v>
      </c>
      <c r="B94" s="16">
        <f>'Исходные данные'!C96</f>
        <v>-113</v>
      </c>
      <c r="C94" s="22">
        <f>'Исходные данные'!D96</f>
        <v>19</v>
      </c>
      <c r="D94" s="52">
        <f t="shared" si="13"/>
        <v>132</v>
      </c>
      <c r="E94" s="18">
        <f t="shared" si="10"/>
      </c>
      <c r="F94" s="19">
        <f t="shared" si="14"/>
        <v>-0.0010894168264960055</v>
      </c>
      <c r="G94" s="19">
        <f t="shared" si="15"/>
        <v>0.0001668132867660874</v>
      </c>
      <c r="H94" s="4"/>
      <c r="I94" s="84"/>
    </row>
    <row r="95" spans="1:9" ht="14.25" customHeight="1" thickBot="1">
      <c r="A95" s="24" t="s">
        <v>28</v>
      </c>
      <c r="B95" s="25">
        <f>'Исходные данные'!C105</f>
        <v>3670</v>
      </c>
      <c r="C95" s="53">
        <f>'Исходные данные'!D105</f>
        <v>4263</v>
      </c>
      <c r="D95" s="54">
        <f t="shared" si="13"/>
        <v>593</v>
      </c>
      <c r="E95" s="26">
        <f t="shared" si="10"/>
        <v>116.15803814713897</v>
      </c>
      <c r="F95" s="27">
        <f t="shared" si="14"/>
        <v>0.035381944718941065</v>
      </c>
      <c r="G95" s="27">
        <f t="shared" si="15"/>
        <v>0.03742763376230687</v>
      </c>
      <c r="H95" s="4"/>
      <c r="I95" s="84"/>
    </row>
    <row r="96" spans="1:9" ht="10.5" customHeight="1">
      <c r="A96" s="37"/>
      <c r="B96" s="43"/>
      <c r="C96" s="44"/>
      <c r="D96" s="45"/>
      <c r="E96" s="45"/>
      <c r="F96" s="46"/>
      <c r="G96" s="46"/>
      <c r="H96" s="4"/>
      <c r="I96" s="4"/>
    </row>
    <row r="97" spans="1:9" ht="28.5" customHeight="1">
      <c r="A97" s="159" t="str">
        <f>"краевой бюджет
(доля в территориальном бюджете:    "&amp;B100&amp;" - "&amp;TEXT(IF(AND(B101&gt;0,B$68&gt;0),B101/B$68*100,IF(AND(B101&lt;0,B$68&lt;0),B$68/B101*100,0)),"0.0")&amp;"%;     "&amp;C100&amp;" - "&amp;TEXT(IF(AND(C101&gt;0,C$68&gt;0),C101/C$68*100,IF(AND(C101&lt;0,C$68&lt;0),C$68/C101*100,0)),"0.0")&amp;"%) "</f>
        <v>краевой бюджет
(доля в территориальном бюджете:    2014г. - 76.5%;     2015г. - 77.4%) </v>
      </c>
      <c r="B97" s="159"/>
      <c r="C97" s="159"/>
      <c r="D97" s="159"/>
      <c r="E97" s="159"/>
      <c r="F97" s="159"/>
      <c r="G97" s="159"/>
      <c r="H97" s="4"/>
      <c r="I97" s="4"/>
    </row>
    <row r="98" spans="2:9" ht="10.5" customHeight="1" thickBot="1">
      <c r="B98" s="47"/>
      <c r="D98" s="55"/>
      <c r="E98" s="55"/>
      <c r="F98" s="35"/>
      <c r="G98" s="36" t="s">
        <v>29</v>
      </c>
      <c r="H98" s="4"/>
      <c r="I98" s="4"/>
    </row>
    <row r="99" spans="1:9" ht="13.5" thickBot="1">
      <c r="A99" s="6"/>
      <c r="B99" s="93" t="str">
        <f>$B$5</f>
        <v>январь-май</v>
      </c>
      <c r="C99" s="61" t="str">
        <f>$C$5</f>
        <v>январь-май</v>
      </c>
      <c r="D99" s="155" t="s">
        <v>1</v>
      </c>
      <c r="E99" s="156"/>
      <c r="F99" s="157" t="s">
        <v>30</v>
      </c>
      <c r="G99" s="158"/>
      <c r="H99" s="4"/>
      <c r="I99" s="4"/>
    </row>
    <row r="100" spans="1:9" ht="13.5" thickBot="1">
      <c r="A100" s="49"/>
      <c r="B100" s="95" t="str">
        <f>$B$6</f>
        <v>2014г.</v>
      </c>
      <c r="C100" s="95" t="str">
        <f>$C$6</f>
        <v>2015г.</v>
      </c>
      <c r="D100" s="50" t="s">
        <v>3</v>
      </c>
      <c r="E100" s="96" t="s">
        <v>4</v>
      </c>
      <c r="F100" s="10" t="str">
        <f>$F$6</f>
        <v>2014г.</v>
      </c>
      <c r="G100" s="10" t="str">
        <f>$G$6</f>
        <v>2015г.</v>
      </c>
      <c r="H100" s="4"/>
      <c r="I100" s="4"/>
    </row>
    <row r="101" spans="1:9" s="2" customFormat="1" ht="12.75">
      <c r="A101" s="39" t="s">
        <v>34</v>
      </c>
      <c r="B101" s="85">
        <f>'Исходные данные'!C107</f>
        <v>7935394</v>
      </c>
      <c r="C101" s="85">
        <f>'Исходные данные'!D107</f>
        <v>8818496</v>
      </c>
      <c r="D101" s="89">
        <f aca="true" t="shared" si="16" ref="D101:D119">C101-B101</f>
        <v>883102</v>
      </c>
      <c r="E101" s="83">
        <f aca="true" t="shared" si="17" ref="E101:E123">IF(B101&lt;&gt;0,IF(AND(B101&gt;0,C101&gt;0),C101/B101*100,IF(AND(B101&lt;0,C101&lt;0),B101/C101*100,"")),"")</f>
        <v>111.12864717240254</v>
      </c>
      <c r="F101" s="87">
        <v>100</v>
      </c>
      <c r="G101" s="87">
        <v>100</v>
      </c>
      <c r="H101" s="84"/>
      <c r="I101" s="84"/>
    </row>
    <row r="102" spans="1:9" ht="12.75">
      <c r="A102" s="11" t="s">
        <v>7</v>
      </c>
      <c r="B102" s="16">
        <f>'Исходные данные'!C108</f>
        <v>1594197</v>
      </c>
      <c r="C102" s="22">
        <f>'Исходные данные'!D108</f>
        <v>2160627</v>
      </c>
      <c r="D102" s="51">
        <f t="shared" si="16"/>
        <v>566430</v>
      </c>
      <c r="E102" s="18">
        <f t="shared" si="17"/>
        <v>135.53074055464916</v>
      </c>
      <c r="F102" s="19">
        <f aca="true" t="shared" si="18" ref="F102:F119">B102/$B$101*100</f>
        <v>20.089701910201306</v>
      </c>
      <c r="G102" s="19">
        <f aca="true" t="shared" si="19" ref="G102:G119">C102/$C$101*100</f>
        <v>24.501082724310358</v>
      </c>
      <c r="H102" s="4"/>
      <c r="I102" s="84"/>
    </row>
    <row r="103" spans="1:9" ht="12.75">
      <c r="A103" s="20" t="s">
        <v>9</v>
      </c>
      <c r="B103" s="16">
        <f>'Исходные данные'!C109</f>
        <v>3990045</v>
      </c>
      <c r="C103" s="22">
        <f>'Исходные данные'!D109</f>
        <v>3923395</v>
      </c>
      <c r="D103" s="51">
        <f t="shared" si="16"/>
        <v>-66650</v>
      </c>
      <c r="E103" s="18">
        <f t="shared" si="17"/>
        <v>98.32959277401633</v>
      </c>
      <c r="F103" s="19">
        <f t="shared" si="18"/>
        <v>50.28162432766413</v>
      </c>
      <c r="G103" s="19">
        <f t="shared" si="19"/>
        <v>44.49052310053778</v>
      </c>
      <c r="H103" s="4"/>
      <c r="I103" s="84"/>
    </row>
    <row r="104" spans="1:10" ht="12.75">
      <c r="A104" s="20" t="s">
        <v>12</v>
      </c>
      <c r="B104" s="16">
        <f>'Исходные данные'!C110</f>
        <v>175</v>
      </c>
      <c r="C104" s="22">
        <f>'Исходные данные'!D110</f>
        <v>8505</v>
      </c>
      <c r="D104" s="51">
        <f t="shared" si="16"/>
        <v>8330</v>
      </c>
      <c r="E104" s="18">
        <f t="shared" si="17"/>
        <v>4860</v>
      </c>
      <c r="F104" s="19">
        <f t="shared" si="18"/>
        <v>0.0022053095284241715</v>
      </c>
      <c r="G104" s="19">
        <f t="shared" si="19"/>
        <v>0.09644501738164875</v>
      </c>
      <c r="H104" s="4"/>
      <c r="I104" s="84"/>
      <c r="J104" s="59"/>
    </row>
    <row r="105" spans="1:9" ht="12.75">
      <c r="A105" s="21" t="s">
        <v>13</v>
      </c>
      <c r="B105" s="16">
        <f>'Исходные данные'!C111</f>
        <v>0</v>
      </c>
      <c r="C105" s="22">
        <f>'Исходные данные'!D111</f>
        <v>0</v>
      </c>
      <c r="D105" s="51">
        <f t="shared" si="16"/>
        <v>0</v>
      </c>
      <c r="E105" s="18">
        <f t="shared" si="17"/>
      </c>
      <c r="F105" s="19">
        <f t="shared" si="18"/>
        <v>0</v>
      </c>
      <c r="G105" s="19">
        <f t="shared" si="19"/>
        <v>0</v>
      </c>
      <c r="H105" s="4"/>
      <c r="I105" s="84"/>
    </row>
    <row r="106" spans="1:9" ht="12.75">
      <c r="A106" s="20" t="s">
        <v>14</v>
      </c>
      <c r="B106" s="16">
        <f>'Исходные данные'!C112</f>
        <v>175</v>
      </c>
      <c r="C106" s="22">
        <f>'Исходные данные'!D112</f>
        <v>8505</v>
      </c>
      <c r="D106" s="51">
        <f t="shared" si="16"/>
        <v>8330</v>
      </c>
      <c r="E106" s="18">
        <f t="shared" si="17"/>
        <v>4860</v>
      </c>
      <c r="F106" s="19">
        <f t="shared" si="18"/>
        <v>0.0022053095284241715</v>
      </c>
      <c r="G106" s="19">
        <f t="shared" si="19"/>
        <v>0.09644501738164875</v>
      </c>
      <c r="H106" s="4"/>
      <c r="I106" s="84"/>
    </row>
    <row r="107" spans="1:9" ht="12.75">
      <c r="A107" s="11" t="s">
        <v>15</v>
      </c>
      <c r="B107" s="16">
        <f>'Исходные данные'!C113</f>
        <v>164433</v>
      </c>
      <c r="C107" s="22">
        <f>'Исходные данные'!D113</f>
        <v>159016</v>
      </c>
      <c r="D107" s="51">
        <f t="shared" si="16"/>
        <v>-5417</v>
      </c>
      <c r="E107" s="18">
        <f t="shared" si="17"/>
        <v>96.70564910936369</v>
      </c>
      <c r="F107" s="19">
        <f t="shared" si="18"/>
        <v>2.072146638213553</v>
      </c>
      <c r="G107" s="19">
        <f t="shared" si="19"/>
        <v>1.8032099804773964</v>
      </c>
      <c r="H107" s="4"/>
      <c r="I107" s="84"/>
    </row>
    <row r="108" spans="1:9" ht="12.75">
      <c r="A108" s="11" t="s">
        <v>147</v>
      </c>
      <c r="B108" s="16">
        <f>'Исходные данные'!C114</f>
        <v>164400</v>
      </c>
      <c r="C108" s="22">
        <f>'Исходные данные'!D114</f>
        <v>158685</v>
      </c>
      <c r="D108" s="51">
        <f>C108-B108</f>
        <v>-5715</v>
      </c>
      <c r="E108" s="18">
        <f t="shared" si="17"/>
        <v>96.52372262773723</v>
      </c>
      <c r="F108" s="19">
        <f>B108/$B$101*100</f>
        <v>2.071730779845336</v>
      </c>
      <c r="G108" s="19">
        <f>C108/$C$101*100</f>
        <v>1.7994565059620142</v>
      </c>
      <c r="H108" s="4"/>
      <c r="I108" s="84"/>
    </row>
    <row r="109" spans="1:9" ht="12.75">
      <c r="A109" s="11" t="s">
        <v>149</v>
      </c>
      <c r="B109" s="16">
        <f>'Исходные данные'!C115</f>
        <v>103587</v>
      </c>
      <c r="C109" s="22">
        <f>'Исходные данные'!D115</f>
        <v>87168</v>
      </c>
      <c r="D109" s="51">
        <f>C109-B109</f>
        <v>-16419</v>
      </c>
      <c r="E109" s="18">
        <f t="shared" si="17"/>
        <v>84.14955544614672</v>
      </c>
      <c r="F109" s="19">
        <f>B109/$B$101*100</f>
        <v>1.3053794178335694</v>
      </c>
      <c r="G109" s="19">
        <f>C109/$C$101*100</f>
        <v>0.9884678747940692</v>
      </c>
      <c r="H109" s="4"/>
      <c r="I109" s="84"/>
    </row>
    <row r="110" spans="1:9" ht="12.75">
      <c r="A110" s="11" t="s">
        <v>150</v>
      </c>
      <c r="B110" s="16">
        <f>'Исходные данные'!C116</f>
        <v>60813</v>
      </c>
      <c r="C110" s="22">
        <f>'Исходные данные'!D116</f>
        <v>71517</v>
      </c>
      <c r="D110" s="51">
        <f>C110-B110</f>
        <v>10704</v>
      </c>
      <c r="E110" s="18">
        <f t="shared" si="17"/>
        <v>117.60149967934488</v>
      </c>
      <c r="F110" s="19">
        <f>B110/$B$101*100</f>
        <v>0.7663513620117665</v>
      </c>
      <c r="G110" s="19">
        <f>C110/$C$101*100</f>
        <v>0.8109886311679452</v>
      </c>
      <c r="H110" s="4"/>
      <c r="I110" s="84"/>
    </row>
    <row r="111" spans="1:9" ht="12.75">
      <c r="A111" s="11" t="s">
        <v>144</v>
      </c>
      <c r="B111" s="16">
        <f>'Исходные данные'!C117</f>
        <v>33</v>
      </c>
      <c r="C111" s="22">
        <f>'Исходные данные'!D117</f>
        <v>331</v>
      </c>
      <c r="D111" s="51">
        <f>C111-B111</f>
        <v>298</v>
      </c>
      <c r="E111" s="18">
        <f t="shared" si="17"/>
        <v>1003.0303030303031</v>
      </c>
      <c r="F111" s="19">
        <f>B111/$B$101*100</f>
        <v>0.0004158583682171295</v>
      </c>
      <c r="G111" s="19">
        <f>C111/$C$101*100</f>
        <v>0.003753474515382215</v>
      </c>
      <c r="H111" s="4"/>
      <c r="I111" s="84"/>
    </row>
    <row r="112" spans="1:9" ht="12.75">
      <c r="A112" s="11" t="s">
        <v>36</v>
      </c>
      <c r="B112" s="16">
        <f>'Исходные данные'!C118</f>
        <v>1481168</v>
      </c>
      <c r="C112" s="22">
        <f>'Исходные данные'!D118</f>
        <v>1866538</v>
      </c>
      <c r="D112" s="51">
        <f t="shared" si="16"/>
        <v>385370</v>
      </c>
      <c r="E112" s="18">
        <f t="shared" si="17"/>
        <v>126.01798040465361</v>
      </c>
      <c r="F112" s="19">
        <f t="shared" si="18"/>
        <v>18.665336591982705</v>
      </c>
      <c r="G112" s="19">
        <f t="shared" si="19"/>
        <v>21.16617164650299</v>
      </c>
      <c r="H112" s="4"/>
      <c r="I112" s="84"/>
    </row>
    <row r="113" spans="1:9" ht="14.25" customHeight="1">
      <c r="A113" s="23" t="s">
        <v>19</v>
      </c>
      <c r="B113" s="16">
        <f>'Исходные данные'!C119</f>
        <v>94328</v>
      </c>
      <c r="C113" s="22">
        <f>'Исходные данные'!D119</f>
        <v>105508</v>
      </c>
      <c r="D113" s="51">
        <f t="shared" si="16"/>
        <v>11180</v>
      </c>
      <c r="E113" s="18">
        <f t="shared" si="17"/>
        <v>111.85226019845645</v>
      </c>
      <c r="F113" s="19">
        <f t="shared" si="18"/>
        <v>1.18869964112683</v>
      </c>
      <c r="G113" s="19">
        <f t="shared" si="19"/>
        <v>1.196439846431863</v>
      </c>
      <c r="H113" s="4"/>
      <c r="I113" s="84"/>
    </row>
    <row r="114" spans="1:9" ht="14.25" customHeight="1">
      <c r="A114" s="11" t="s">
        <v>117</v>
      </c>
      <c r="B114" s="16">
        <f>'Исходные данные'!C120</f>
        <v>58245</v>
      </c>
      <c r="C114" s="22">
        <f>'Исходные данные'!D120</f>
        <v>64299</v>
      </c>
      <c r="D114" s="51">
        <f>C114-B114</f>
        <v>6054</v>
      </c>
      <c r="E114" s="18">
        <f t="shared" si="17"/>
        <v>110.39402523821786</v>
      </c>
      <c r="F114" s="19">
        <f>B114/$B$101*100</f>
        <v>0.7339900199032335</v>
      </c>
      <c r="G114" s="19">
        <f>C114/$C$101*100</f>
        <v>0.7291379391678581</v>
      </c>
      <c r="H114" s="4"/>
      <c r="I114" s="84"/>
    </row>
    <row r="115" spans="1:9" ht="14.25" customHeight="1">
      <c r="A115" s="11" t="s">
        <v>118</v>
      </c>
      <c r="B115" s="16">
        <f>'Исходные данные'!C121</f>
        <v>36083</v>
      </c>
      <c r="C115" s="22">
        <f>'Исходные данные'!D121</f>
        <v>41209</v>
      </c>
      <c r="D115" s="51">
        <f>C115-B115</f>
        <v>5126</v>
      </c>
      <c r="E115" s="18">
        <f t="shared" si="17"/>
        <v>114.20613585344898</v>
      </c>
      <c r="F115" s="19">
        <f>B115/$B$101*100</f>
        <v>0.4547096212235964</v>
      </c>
      <c r="G115" s="19">
        <f>C115/$C$101*100</f>
        <v>0.46730190726400506</v>
      </c>
      <c r="H115" s="4"/>
      <c r="I115" s="84"/>
    </row>
    <row r="116" spans="1:9" ht="14.25" customHeight="1" hidden="1">
      <c r="A116" s="23" t="s">
        <v>21</v>
      </c>
      <c r="B116" s="16">
        <f>'Исходные данные'!C122</f>
        <v>689</v>
      </c>
      <c r="C116" s="22">
        <f>'Исходные данные'!D122</f>
        <v>495</v>
      </c>
      <c r="D116" s="51">
        <f t="shared" si="16"/>
        <v>-194</v>
      </c>
      <c r="E116" s="18">
        <f t="shared" si="17"/>
        <v>71.84325108853412</v>
      </c>
      <c r="F116" s="19">
        <f t="shared" si="18"/>
        <v>0.00868261865762431</v>
      </c>
      <c r="G116" s="19">
        <f t="shared" si="19"/>
        <v>0.005613202069831408</v>
      </c>
      <c r="H116" s="4"/>
      <c r="I116" s="84"/>
    </row>
    <row r="117" spans="1:9" ht="14.25" customHeight="1">
      <c r="A117" s="23" t="s">
        <v>22</v>
      </c>
      <c r="B117" s="16">
        <f>'Исходные данные'!C123</f>
        <v>0</v>
      </c>
      <c r="C117" s="22">
        <f>'Исходные данные'!D123</f>
        <v>17</v>
      </c>
      <c r="D117" s="51">
        <f t="shared" si="16"/>
        <v>17</v>
      </c>
      <c r="E117" s="18">
        <f t="shared" si="17"/>
      </c>
      <c r="F117" s="19">
        <f t="shared" si="18"/>
        <v>0</v>
      </c>
      <c r="G117" s="19">
        <f t="shared" si="19"/>
        <v>0.00019277663674168474</v>
      </c>
      <c r="H117" s="4"/>
      <c r="I117" s="84"/>
    </row>
    <row r="118" spans="1:9" ht="14.25" customHeight="1">
      <c r="A118" s="23" t="s">
        <v>37</v>
      </c>
      <c r="B118" s="16">
        <f>'Исходные данные'!C124</f>
        <v>608360</v>
      </c>
      <c r="C118" s="22">
        <f>'Исходные данные'!D124</f>
        <v>591910</v>
      </c>
      <c r="D118" s="51">
        <f t="shared" si="16"/>
        <v>-16450</v>
      </c>
      <c r="E118" s="18">
        <f t="shared" si="17"/>
        <v>97.29600894207377</v>
      </c>
      <c r="F118" s="19">
        <f t="shared" si="18"/>
        <v>7.6664120269264515</v>
      </c>
      <c r="G118" s="19">
        <f t="shared" si="19"/>
        <v>6.712142297280625</v>
      </c>
      <c r="H118" s="4"/>
      <c r="I118" s="84"/>
    </row>
    <row r="119" spans="1:9" ht="12.75">
      <c r="A119" s="23" t="s">
        <v>40</v>
      </c>
      <c r="B119" s="16">
        <f>'Исходные данные'!C125</f>
        <v>607905</v>
      </c>
      <c r="C119" s="22">
        <f>'Исходные данные'!D125</f>
        <v>591918</v>
      </c>
      <c r="D119" s="51">
        <f t="shared" si="16"/>
        <v>-15987</v>
      </c>
      <c r="E119" s="18">
        <f t="shared" si="17"/>
        <v>97.3701482961976</v>
      </c>
      <c r="F119" s="19">
        <f t="shared" si="18"/>
        <v>7.660678222152549</v>
      </c>
      <c r="G119" s="19">
        <f t="shared" si="19"/>
        <v>6.712233015697914</v>
      </c>
      <c r="H119" s="4"/>
      <c r="I119" s="84"/>
    </row>
    <row r="120" spans="1:9" ht="14.25" customHeight="1">
      <c r="A120" s="23" t="s">
        <v>41</v>
      </c>
      <c r="B120" s="16">
        <f>'Исходные данные'!C126</f>
        <v>604</v>
      </c>
      <c r="C120" s="22">
        <f>'Исходные данные'!D126</f>
        <v>6</v>
      </c>
      <c r="D120" s="51">
        <f>C120-B120</f>
        <v>-598</v>
      </c>
      <c r="E120" s="18">
        <f t="shared" si="17"/>
        <v>0.9933774834437087</v>
      </c>
      <c r="F120" s="19">
        <f>B120/$B$101*100</f>
        <v>0.007611468315246855</v>
      </c>
      <c r="G120" s="19">
        <f>C120/$C$101*100</f>
        <v>6.803881296765344E-05</v>
      </c>
      <c r="H120" s="4"/>
      <c r="I120" s="84"/>
    </row>
    <row r="121" spans="1:9" ht="12.75">
      <c r="A121" s="23" t="s">
        <v>152</v>
      </c>
      <c r="B121" s="16">
        <f>'Исходные данные'!C127</f>
        <v>-149</v>
      </c>
      <c r="C121" s="22">
        <f>'Исходные данные'!D127</f>
        <v>-14</v>
      </c>
      <c r="D121" s="51">
        <f>C121-B121</f>
        <v>135</v>
      </c>
      <c r="E121" s="18">
        <f t="shared" si="17"/>
        <v>1064.2857142857142</v>
      </c>
      <c r="F121" s="19">
        <f>B121/$B$101*100</f>
        <v>-0.001877663541344009</v>
      </c>
      <c r="G121" s="19">
        <f>C121/$C$101*100</f>
        <v>-0.000158757230257858</v>
      </c>
      <c r="H121" s="4"/>
      <c r="I121" s="84"/>
    </row>
    <row r="122" spans="1:9" ht="12" customHeight="1">
      <c r="A122" s="23" t="s">
        <v>23</v>
      </c>
      <c r="B122" s="16">
        <f>'Исходные данные'!C128</f>
        <v>23</v>
      </c>
      <c r="C122" s="22">
        <f>'Исходные данные'!D128</f>
        <v>11</v>
      </c>
      <c r="D122" s="51">
        <f>C122-B122</f>
        <v>-12</v>
      </c>
      <c r="E122" s="18">
        <f t="shared" si="17"/>
        <v>47.82608695652174</v>
      </c>
      <c r="F122" s="19">
        <f>B122/$B$101*100</f>
        <v>0.00028984068087860537</v>
      </c>
      <c r="G122" s="19">
        <f>C122/$C$101*100</f>
        <v>0.0001247378237740313</v>
      </c>
      <c r="H122" s="4"/>
      <c r="I122" s="84"/>
    </row>
    <row r="123" spans="1:9" ht="14.25" customHeight="1" thickBot="1">
      <c r="A123" s="24" t="s">
        <v>28</v>
      </c>
      <c r="B123" s="25">
        <f>'Исходные данные'!C133</f>
        <v>1976</v>
      </c>
      <c r="C123" s="42">
        <f>'Исходные данные'!D133</f>
        <v>2474</v>
      </c>
      <c r="D123" s="54">
        <f>C123-B123</f>
        <v>498</v>
      </c>
      <c r="E123" s="26">
        <f t="shared" si="17"/>
        <v>125.20242914979758</v>
      </c>
      <c r="F123" s="27">
        <f>B123/$B$101*100</f>
        <v>0.024901095018092363</v>
      </c>
      <c r="G123" s="27">
        <f>C123/$C$101*100</f>
        <v>0.02805467054699577</v>
      </c>
      <c r="I123" s="84"/>
    </row>
    <row r="124" spans="1:7" ht="9.75" customHeight="1">
      <c r="A124" s="28"/>
      <c r="B124" s="29"/>
      <c r="C124" s="56"/>
      <c r="D124" s="30"/>
      <c r="E124" s="31"/>
      <c r="F124" s="32"/>
      <c r="G124" s="32"/>
    </row>
    <row r="125" spans="1:7" ht="30" customHeight="1">
      <c r="A125" s="159" t="str">
        <f>"местные бюджеты
(доля в территориальном бюджете:    "&amp;B128&amp;" - "&amp;TEXT(IF(AND(B129&gt;0,B$68&gt;0),B129/B$68*100,IF(AND(B129&lt;0,B$68&lt;0),B$68/B129*100,0)),"0.0")&amp;"%;     "&amp;C128&amp;" - "&amp;TEXT(IF(AND(C129&gt;0,C$68&gt;0),C129/C$68*100,IF(AND(C129&lt;0,C$68&lt;0),C$68/C129*100,0)),"0.0")&amp;"%) "</f>
        <v>местные бюджеты
(доля в территориальном бюджете:    2014г. - 23.5%;     2015г. - 22.6%) </v>
      </c>
      <c r="B125" s="159"/>
      <c r="C125" s="159"/>
      <c r="D125" s="159"/>
      <c r="E125" s="159"/>
      <c r="F125" s="159"/>
      <c r="G125" s="159"/>
    </row>
    <row r="126" spans="2:7" ht="12.75" customHeight="1" thickBot="1">
      <c r="B126" s="47"/>
      <c r="E126" s="3"/>
      <c r="F126" s="35"/>
      <c r="G126" s="36" t="s">
        <v>29</v>
      </c>
    </row>
    <row r="127" spans="1:7" ht="13.5" thickBot="1">
      <c r="A127" s="6"/>
      <c r="B127" s="93" t="str">
        <f>$B$5</f>
        <v>январь-май</v>
      </c>
      <c r="C127" s="61" t="str">
        <f>$C$5</f>
        <v>январь-май</v>
      </c>
      <c r="D127" s="155" t="s">
        <v>1</v>
      </c>
      <c r="E127" s="156"/>
      <c r="F127" s="157" t="s">
        <v>30</v>
      </c>
      <c r="G127" s="158"/>
    </row>
    <row r="128" spans="1:7" ht="13.5" thickBot="1">
      <c r="A128" s="49"/>
      <c r="B128" s="95" t="str">
        <f>$B$6</f>
        <v>2014г.</v>
      </c>
      <c r="C128" s="95" t="str">
        <f>$C$6</f>
        <v>2015г.</v>
      </c>
      <c r="D128" s="50" t="s">
        <v>3</v>
      </c>
      <c r="E128" s="96" t="s">
        <v>4</v>
      </c>
      <c r="F128" s="10" t="str">
        <f>$F$6</f>
        <v>2014г.</v>
      </c>
      <c r="G128" s="10" t="str">
        <f>$G$6</f>
        <v>2015г.</v>
      </c>
    </row>
    <row r="129" spans="1:9" s="2" customFormat="1" ht="12.75">
      <c r="A129" s="39" t="s">
        <v>34</v>
      </c>
      <c r="B129" s="90">
        <f>'Исходные данные'!C135</f>
        <v>2437128</v>
      </c>
      <c r="C129" s="90">
        <f>'Исходные данные'!D135</f>
        <v>2571484</v>
      </c>
      <c r="D129" s="89">
        <f aca="true" t="shared" si="20" ref="D129:D138">C129-B129</f>
        <v>134356</v>
      </c>
      <c r="E129" s="83">
        <f aca="true" t="shared" si="21" ref="E129:E145">IF(B129&lt;&gt;0,IF(AND(B129&gt;0,C129&gt;0),C129/B129*100,IF(AND(B129&lt;0,C129&lt;0),B129/C129*100,"")),"")</f>
        <v>105.51288237630523</v>
      </c>
      <c r="F129" s="87">
        <v>100</v>
      </c>
      <c r="G129" s="87">
        <v>100</v>
      </c>
      <c r="I129" s="84"/>
    </row>
    <row r="130" spans="1:9" ht="12.75">
      <c r="A130" s="20" t="s">
        <v>9</v>
      </c>
      <c r="B130" s="57">
        <f>'Исходные данные'!C136</f>
        <v>1743492</v>
      </c>
      <c r="C130" s="22">
        <f>'Исходные данные'!D136</f>
        <v>1812270</v>
      </c>
      <c r="D130" s="51">
        <f t="shared" si="20"/>
        <v>68778</v>
      </c>
      <c r="E130" s="18">
        <f t="shared" si="21"/>
        <v>103.94484173142177</v>
      </c>
      <c r="F130" s="19">
        <f aca="true" t="shared" si="22" ref="F130:F138">B130/$B$129*100</f>
        <v>71.53879484376692</v>
      </c>
      <c r="G130" s="19">
        <f aca="true" t="shared" si="23" ref="G130:G144">C130/$C$129*100</f>
        <v>70.47564752493113</v>
      </c>
      <c r="I130" s="84"/>
    </row>
    <row r="131" spans="1:9" ht="12.75">
      <c r="A131" s="20" t="s">
        <v>12</v>
      </c>
      <c r="B131" s="57">
        <f>'Исходные данные'!C137</f>
        <v>174</v>
      </c>
      <c r="C131" s="22">
        <f>'Исходные данные'!D137</f>
        <v>8506</v>
      </c>
      <c r="D131" s="51">
        <f t="shared" si="20"/>
        <v>8332</v>
      </c>
      <c r="E131" s="18">
        <f t="shared" si="21"/>
        <v>4888.505747126437</v>
      </c>
      <c r="F131" s="19">
        <f t="shared" si="22"/>
        <v>0.007139551143805331</v>
      </c>
      <c r="G131" s="19">
        <f t="shared" si="23"/>
        <v>0.33078175870431237</v>
      </c>
      <c r="I131" s="84"/>
    </row>
    <row r="132" spans="1:9" ht="12.75">
      <c r="A132" s="11" t="s">
        <v>15</v>
      </c>
      <c r="B132" s="57">
        <f>'Исходные данные'!C138</f>
        <v>143715</v>
      </c>
      <c r="C132" s="22">
        <f>'Исходные данные'!D138</f>
        <v>165980</v>
      </c>
      <c r="D132" s="51">
        <f t="shared" si="20"/>
        <v>22265</v>
      </c>
      <c r="E132" s="18">
        <f t="shared" si="21"/>
        <v>115.4924677312737</v>
      </c>
      <c r="F132" s="19">
        <f t="shared" si="22"/>
        <v>5.896899957655076</v>
      </c>
      <c r="G132" s="19">
        <f t="shared" si="23"/>
        <v>6.454638644455886</v>
      </c>
      <c r="I132" s="84"/>
    </row>
    <row r="133" spans="1:9" ht="12.75">
      <c r="A133" s="11" t="s">
        <v>147</v>
      </c>
      <c r="B133" s="57">
        <f>'Исходные данные'!C139</f>
        <v>143715</v>
      </c>
      <c r="C133" s="22">
        <f>'Исходные данные'!D139</f>
        <v>165980</v>
      </c>
      <c r="D133" s="51">
        <f>C133-B133</f>
        <v>22265</v>
      </c>
      <c r="E133" s="18">
        <f t="shared" si="21"/>
        <v>115.4924677312737</v>
      </c>
      <c r="F133" s="19">
        <f t="shared" si="22"/>
        <v>5.896899957655076</v>
      </c>
      <c r="G133" s="19">
        <f>C133/$C$129*100</f>
        <v>6.454638644455886</v>
      </c>
      <c r="I133" s="84"/>
    </row>
    <row r="134" spans="1:9" ht="12.75">
      <c r="A134" s="11" t="s">
        <v>148</v>
      </c>
      <c r="B134" s="57">
        <f>'Исходные данные'!C140</f>
        <v>9205</v>
      </c>
      <c r="C134" s="22">
        <f>'Исходные данные'!D140</f>
        <v>36148</v>
      </c>
      <c r="D134" s="51">
        <f>C134-B134</f>
        <v>26943</v>
      </c>
      <c r="E134" s="18">
        <f t="shared" si="21"/>
        <v>392.6996197718631</v>
      </c>
      <c r="F134" s="19">
        <f>B134/$B$129*100</f>
        <v>0.3776986682685522</v>
      </c>
      <c r="G134" s="19">
        <f>C134/$C$129*100</f>
        <v>1.4057252543667391</v>
      </c>
      <c r="I134" s="84"/>
    </row>
    <row r="135" spans="1:9" ht="12.75">
      <c r="A135" s="11" t="s">
        <v>149</v>
      </c>
      <c r="B135" s="57">
        <f>'Исходные данные'!C141</f>
        <v>84754</v>
      </c>
      <c r="C135" s="22">
        <f>'Исходные данные'!D141</f>
        <v>71319</v>
      </c>
      <c r="D135" s="51">
        <f>C135-B135</f>
        <v>-13435</v>
      </c>
      <c r="E135" s="18">
        <f t="shared" si="21"/>
        <v>84.1482407909951</v>
      </c>
      <c r="F135" s="19">
        <f>B135/$B$129*100</f>
        <v>3.4776179174832014</v>
      </c>
      <c r="G135" s="19">
        <f>C135/$C$129*100</f>
        <v>2.7734568832627384</v>
      </c>
      <c r="I135" s="84"/>
    </row>
    <row r="136" spans="1:9" ht="12.75">
      <c r="A136" s="11" t="s">
        <v>150</v>
      </c>
      <c r="B136" s="57">
        <f>'Исходные данные'!C142</f>
        <v>49756</v>
      </c>
      <c r="C136" s="22">
        <f>'Исходные данные'!D142</f>
        <v>58513</v>
      </c>
      <c r="D136" s="51">
        <f>C136-B136</f>
        <v>8757</v>
      </c>
      <c r="E136" s="18">
        <f t="shared" si="21"/>
        <v>117.59988745075971</v>
      </c>
      <c r="F136" s="19">
        <f>B136/$B$129*100</f>
        <v>2.0415833719033225</v>
      </c>
      <c r="G136" s="19">
        <f>C136/$C$129*100</f>
        <v>2.275456506826408</v>
      </c>
      <c r="I136" s="84"/>
    </row>
    <row r="137" spans="1:9" ht="12.75">
      <c r="A137" s="11" t="s">
        <v>35</v>
      </c>
      <c r="B137" s="57">
        <f>'Исходные данные'!C143</f>
        <v>11865</v>
      </c>
      <c r="C137" s="22">
        <f>'Исходные данные'!D143</f>
        <v>13747</v>
      </c>
      <c r="D137" s="51">
        <f t="shared" si="20"/>
        <v>1882</v>
      </c>
      <c r="E137" s="18">
        <f t="shared" si="21"/>
        <v>115.86177833965445</v>
      </c>
      <c r="F137" s="19">
        <f t="shared" si="22"/>
        <v>0.48684353058189805</v>
      </c>
      <c r="G137" s="19">
        <f t="shared" si="23"/>
        <v>0.5345940320841973</v>
      </c>
      <c r="I137" s="84"/>
    </row>
    <row r="138" spans="1:9" ht="14.25" customHeight="1">
      <c r="A138" s="23" t="s">
        <v>20</v>
      </c>
      <c r="B138" s="57">
        <f>'Исходные данные'!C144</f>
        <v>245846</v>
      </c>
      <c r="C138" s="22">
        <f>'Исходные данные'!D144</f>
        <v>247321</v>
      </c>
      <c r="D138" s="52">
        <f t="shared" si="20"/>
        <v>1475</v>
      </c>
      <c r="E138" s="18">
        <f t="shared" si="21"/>
        <v>100.59996908633859</v>
      </c>
      <c r="F138" s="19">
        <f t="shared" si="22"/>
        <v>10.087529255746928</v>
      </c>
      <c r="G138" s="19">
        <f t="shared" si="23"/>
        <v>9.617831571186132</v>
      </c>
      <c r="I138" s="84"/>
    </row>
    <row r="139" spans="1:9" ht="14.25" customHeight="1">
      <c r="A139" s="23" t="s">
        <v>22</v>
      </c>
      <c r="B139" s="57">
        <f>'Исходные данные'!C145</f>
        <v>37911</v>
      </c>
      <c r="C139" s="22">
        <f>'Исходные данные'!D145</f>
        <v>51167</v>
      </c>
      <c r="D139" s="52">
        <f>C139-B139</f>
        <v>13256</v>
      </c>
      <c r="E139" s="18">
        <f t="shared" si="21"/>
        <v>134.9661048244573</v>
      </c>
      <c r="F139" s="19"/>
      <c r="G139" s="19">
        <f t="shared" si="23"/>
        <v>1.9897848868591055</v>
      </c>
      <c r="I139" s="84"/>
    </row>
    <row r="140" spans="1:9" ht="14.25" customHeight="1">
      <c r="A140" s="23" t="s">
        <v>37</v>
      </c>
      <c r="B140" s="57">
        <f>'Исходные данные'!C146</f>
        <v>252567</v>
      </c>
      <c r="C140" s="22">
        <f>'Исходные данные'!D146</f>
        <v>270696</v>
      </c>
      <c r="D140" s="52">
        <f>C140-B140</f>
        <v>18129</v>
      </c>
      <c r="E140" s="18">
        <f t="shared" si="21"/>
        <v>107.17789735001008</v>
      </c>
      <c r="F140" s="19">
        <f>B140/$B$129*100</f>
        <v>10.363304676652191</v>
      </c>
      <c r="G140" s="19">
        <f t="shared" si="23"/>
        <v>10.526839754787508</v>
      </c>
      <c r="I140" s="84"/>
    </row>
    <row r="141" spans="1:9" ht="14.25" customHeight="1">
      <c r="A141" s="23" t="s">
        <v>43</v>
      </c>
      <c r="B141" s="57">
        <f>'Исходные данные'!C147</f>
        <v>235337</v>
      </c>
      <c r="C141" s="22">
        <f>'Исходные данные'!D147</f>
        <v>250092</v>
      </c>
      <c r="D141" s="52">
        <f>C141-B141</f>
        <v>14755</v>
      </c>
      <c r="E141" s="18">
        <f t="shared" si="21"/>
        <v>106.26973234128081</v>
      </c>
      <c r="F141" s="19">
        <f>B141/$B$129*100</f>
        <v>9.65632498580296</v>
      </c>
      <c r="G141" s="19">
        <f t="shared" si="23"/>
        <v>9.725590359496696</v>
      </c>
      <c r="I141" s="84"/>
    </row>
    <row r="142" spans="1:9" ht="14.25" customHeight="1">
      <c r="A142" s="23" t="s">
        <v>41</v>
      </c>
      <c r="B142" s="57">
        <f>'Исходные данные'!C148</f>
        <v>6267</v>
      </c>
      <c r="C142" s="22">
        <f>'Исходные данные'!D148</f>
        <v>7094</v>
      </c>
      <c r="D142" s="52">
        <f>C142-B142</f>
        <v>827</v>
      </c>
      <c r="E142" s="18">
        <f t="shared" si="21"/>
        <v>113.19610659007499</v>
      </c>
      <c r="F142" s="19">
        <f>B142/$B$129*100</f>
        <v>0.2571469368863679</v>
      </c>
      <c r="G142" s="19">
        <f t="shared" si="23"/>
        <v>0.275871831207194</v>
      </c>
      <c r="I142" s="84"/>
    </row>
    <row r="143" spans="1:9" ht="14.25" customHeight="1">
      <c r="A143" s="23" t="s">
        <v>145</v>
      </c>
      <c r="B143" s="57">
        <f>'Исходные данные'!C149</f>
        <v>10963</v>
      </c>
      <c r="C143" s="22">
        <f>'Исходные данные'!D149</f>
        <v>13510</v>
      </c>
      <c r="D143" s="52"/>
      <c r="E143" s="18">
        <f t="shared" si="21"/>
        <v>123.23269178144669</v>
      </c>
      <c r="F143" s="19"/>
      <c r="G143" s="19"/>
      <c r="I143" s="84"/>
    </row>
    <row r="144" spans="1:9" ht="12.75">
      <c r="A144" s="23" t="s">
        <v>23</v>
      </c>
      <c r="B144" s="57">
        <f>'Исходные данные'!C150</f>
        <v>-136</v>
      </c>
      <c r="C144" s="22">
        <f>'Исходные данные'!D150</f>
        <v>8</v>
      </c>
      <c r="D144" s="52">
        <f>C144-B144</f>
        <v>144</v>
      </c>
      <c r="E144" s="18">
        <f t="shared" si="21"/>
      </c>
      <c r="F144" s="19">
        <f>B144/$B$129*100</f>
        <v>-0.005580338825043248</v>
      </c>
      <c r="G144" s="19">
        <f t="shared" si="23"/>
        <v>0.00031110440508282377</v>
      </c>
      <c r="I144" s="84"/>
    </row>
    <row r="145" spans="1:9" ht="14.25" customHeight="1" thickBot="1">
      <c r="A145" s="24" t="s">
        <v>28</v>
      </c>
      <c r="B145" s="25">
        <f>'Исходные данные'!C158</f>
        <v>1694</v>
      </c>
      <c r="C145" s="42">
        <f>'Исходные данные'!D158</f>
        <v>1789</v>
      </c>
      <c r="D145" s="54">
        <f>C145-B145</f>
        <v>95</v>
      </c>
      <c r="E145" s="26">
        <f t="shared" si="21"/>
        <v>105.60802833530106</v>
      </c>
      <c r="F145" s="27">
        <f>B145/$B$129*100</f>
        <v>0.06950804389428869</v>
      </c>
      <c r="G145" s="27">
        <f>C145/$C$129*100</f>
        <v>0.06957072258664647</v>
      </c>
      <c r="I145" s="84"/>
    </row>
    <row r="146" spans="1:9" ht="14.25" customHeight="1">
      <c r="A146" s="28"/>
      <c r="B146" s="29"/>
      <c r="C146" s="29"/>
      <c r="D146" s="30"/>
      <c r="E146" s="31"/>
      <c r="F146" s="32"/>
      <c r="G146" s="32"/>
      <c r="I146" s="84"/>
    </row>
    <row r="147" spans="1:7" ht="33" customHeight="1">
      <c r="A147" s="159" t="str">
        <f>"Внебюджетные фонды
(доля в общей сумме поступлений:    "&amp;B150&amp;" - "&amp;TEXT(IF(AND(B151&gt;0,B$9&gt;0),B151/B$9*100,IF(AND(B151&lt;0,B$9&lt;0),B$9/B151*100,0)),"0.0")&amp;"%;     "&amp;C150&amp;" - "&amp;TEXT(IF(AND(C151&gt;0,C$9&gt;0),C151/C$9*100,IF(AND(C151&lt;0,C$9&lt;0),C$9/C151*100,0)),"0.0")&amp;"%) "</f>
        <v>Внебюджетные фонды
(доля в общей сумме поступлений:    2014г. - 0.0%;     2015г. - 0.0%) </v>
      </c>
      <c r="B147" s="159"/>
      <c r="C147" s="159"/>
      <c r="D147" s="159"/>
      <c r="E147" s="159"/>
      <c r="F147" s="159"/>
      <c r="G147" s="159"/>
    </row>
    <row r="148" spans="1:7" ht="13.5" thickBot="1">
      <c r="A148" s="37"/>
      <c r="B148" s="43"/>
      <c r="C148" s="44"/>
      <c r="D148" s="45"/>
      <c r="E148" s="58"/>
      <c r="F148" s="46"/>
      <c r="G148" s="46"/>
    </row>
    <row r="149" spans="1:8" ht="13.5" customHeight="1" thickBot="1">
      <c r="A149" s="60"/>
      <c r="B149" s="93" t="str">
        <f>$B$5</f>
        <v>январь-май</v>
      </c>
      <c r="C149" s="61" t="str">
        <f>$C$5</f>
        <v>январь-май</v>
      </c>
      <c r="D149" s="155" t="s">
        <v>1</v>
      </c>
      <c r="E149" s="156"/>
      <c r="F149" s="157" t="s">
        <v>30</v>
      </c>
      <c r="G149" s="158"/>
      <c r="H149" s="2"/>
    </row>
    <row r="150" spans="1:9" ht="13.5" thickBot="1">
      <c r="A150" s="62"/>
      <c r="B150" s="95" t="str">
        <f>$B$6</f>
        <v>2014г.</v>
      </c>
      <c r="C150" s="95" t="str">
        <f>$C$6</f>
        <v>2015г.</v>
      </c>
      <c r="D150" s="63" t="s">
        <v>3</v>
      </c>
      <c r="E150" s="62" t="s">
        <v>4</v>
      </c>
      <c r="F150" s="9" t="str">
        <f>F128</f>
        <v>2014г.</v>
      </c>
      <c r="G150" s="9" t="str">
        <f>G128</f>
        <v>2015г.</v>
      </c>
      <c r="I150" s="2"/>
    </row>
    <row r="151" spans="1:9" s="2" customFormat="1" ht="12.75">
      <c r="A151" s="91" t="s">
        <v>165</v>
      </c>
      <c r="B151" s="92">
        <f>'Исходные данные'!C160</f>
        <v>2378</v>
      </c>
      <c r="C151" s="92">
        <f>'Исходные данные'!D160</f>
        <v>3324</v>
      </c>
      <c r="D151" s="89">
        <f>C151-B151</f>
        <v>946</v>
      </c>
      <c r="E151" s="99">
        <f>IF(B151&lt;&gt;0,IF(AND(B151&gt;0,C151&gt;0),C151/B151*100,IF(AND(B151&lt;0,C151&lt;0),B151/C151*100,"")),"")</f>
        <v>139.78132884777125</v>
      </c>
      <c r="F151" s="87">
        <v>100</v>
      </c>
      <c r="G151" s="87">
        <v>100</v>
      </c>
      <c r="H151" s="1"/>
      <c r="I151" s="84"/>
    </row>
    <row r="152" spans="1:9" ht="12.75">
      <c r="A152" s="41" t="s">
        <v>24</v>
      </c>
      <c r="B152" s="64"/>
      <c r="C152" s="65"/>
      <c r="D152" s="51"/>
      <c r="E152" s="101"/>
      <c r="F152" s="19"/>
      <c r="G152" s="66"/>
      <c r="I152" s="84"/>
    </row>
    <row r="153" spans="1:9" ht="12.75">
      <c r="A153" s="41" t="s">
        <v>166</v>
      </c>
      <c r="B153" s="147">
        <f>'Исходные данные'!C162</f>
        <v>1388</v>
      </c>
      <c r="C153" s="65">
        <f>'Исходные данные'!D162</f>
        <v>1233</v>
      </c>
      <c r="D153" s="67">
        <f>C153-B153</f>
        <v>-155</v>
      </c>
      <c r="E153" s="142">
        <f>IF(B153&lt;&gt;0,IF(AND(B153&gt;0,C153&gt;0),C153/B153*100,IF(AND(B153&lt;0,C153&lt;0),B153/C153*100,"")),"")</f>
        <v>88.8328530259366</v>
      </c>
      <c r="F153" s="19">
        <f aca="true" t="shared" si="24" ref="F153:G155">B153/B$151*100</f>
        <v>58.36837678721615</v>
      </c>
      <c r="G153" s="66">
        <f t="shared" si="24"/>
        <v>37.09386281588448</v>
      </c>
      <c r="I153" s="84"/>
    </row>
    <row r="154" spans="1:9" ht="12.75">
      <c r="A154" s="41" t="s">
        <v>167</v>
      </c>
      <c r="B154" s="147">
        <f>'Исходные данные'!C163</f>
        <v>840</v>
      </c>
      <c r="C154" s="65">
        <f>'Исходные данные'!D163</f>
        <v>1731</v>
      </c>
      <c r="D154" s="51">
        <f>C154-B154</f>
        <v>891</v>
      </c>
      <c r="E154" s="101">
        <f>IF(B154&lt;&gt;0,IF(AND(B154&gt;0,C154&gt;0),C154/B154*100,IF(AND(B154&lt;0,C154&lt;0),B154/C154*100,"")),"")</f>
        <v>206.07142857142856</v>
      </c>
      <c r="F154" s="19">
        <f t="shared" si="24"/>
        <v>35.32380151387721</v>
      </c>
      <c r="G154" s="66">
        <f t="shared" si="24"/>
        <v>52.075812274368225</v>
      </c>
      <c r="I154" s="84"/>
    </row>
    <row r="155" spans="1:9" ht="13.5" thickBot="1">
      <c r="A155" s="68" t="s">
        <v>168</v>
      </c>
      <c r="B155" s="148">
        <f>'Исходные данные'!C164</f>
        <v>150</v>
      </c>
      <c r="C155" s="69">
        <f>'Исходные данные'!D164</f>
        <v>360</v>
      </c>
      <c r="D155" s="54">
        <f>C155-B155</f>
        <v>210</v>
      </c>
      <c r="E155" s="102">
        <f>IF(B155&lt;&gt;0,IF(AND(B155&gt;0,C155&gt;0),C155/B155*100,IF(AND(B155&lt;0,C155&lt;0),B155/C155*100,"")),"")</f>
        <v>240</v>
      </c>
      <c r="F155" s="27">
        <f t="shared" si="24"/>
        <v>6.307821698906644</v>
      </c>
      <c r="G155" s="70">
        <f t="shared" si="24"/>
        <v>10.830324909747292</v>
      </c>
      <c r="I155" s="84"/>
    </row>
    <row r="156" spans="1:7" ht="12.75">
      <c r="A156" s="71"/>
      <c r="B156" s="72"/>
      <c r="C156" s="73"/>
      <c r="D156" s="30"/>
      <c r="E156" s="31"/>
      <c r="F156" s="74"/>
      <c r="G156" s="75"/>
    </row>
    <row r="157" spans="1:7" ht="12.75">
      <c r="A157" s="71"/>
      <c r="B157" s="73"/>
      <c r="C157" s="73"/>
      <c r="D157" s="30"/>
      <c r="E157" s="31"/>
      <c r="F157" s="74"/>
      <c r="G157" s="76"/>
    </row>
    <row r="158" spans="1:6" ht="12.75">
      <c r="A158" s="77"/>
      <c r="B158" s="72"/>
      <c r="C158" s="73"/>
      <c r="D158" s="30"/>
      <c r="E158" s="31"/>
      <c r="F158" s="74"/>
    </row>
    <row r="159" spans="1:6" ht="12.75">
      <c r="A159" s="79"/>
      <c r="B159" s="72"/>
      <c r="C159" s="73"/>
      <c r="D159" s="30"/>
      <c r="E159" s="31"/>
      <c r="F159" s="80"/>
    </row>
    <row r="160" spans="2:5" ht="12.75">
      <c r="B160" s="47"/>
      <c r="C160" s="47"/>
      <c r="D160" s="30"/>
      <c r="E160" s="31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</sheetData>
  <sheetProtection/>
  <mergeCells count="19">
    <mergeCell ref="D5:E5"/>
    <mergeCell ref="A42:G42"/>
    <mergeCell ref="A64:G64"/>
    <mergeCell ref="A1:G1"/>
    <mergeCell ref="A4:F4"/>
    <mergeCell ref="D66:E66"/>
    <mergeCell ref="F66:G66"/>
    <mergeCell ref="D44:E44"/>
    <mergeCell ref="F44:G44"/>
    <mergeCell ref="F5:G5"/>
    <mergeCell ref="D149:E149"/>
    <mergeCell ref="F149:G149"/>
    <mergeCell ref="D99:E99"/>
    <mergeCell ref="F99:G99"/>
    <mergeCell ref="F127:G127"/>
    <mergeCell ref="A125:G125"/>
    <mergeCell ref="A147:G147"/>
    <mergeCell ref="D127:E127"/>
    <mergeCell ref="A97:G97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8" r:id="rId1"/>
  <rowBreaks count="1" manualBreakCount="1"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1" t="s">
        <v>0</v>
      </c>
    </row>
    <row r="2" ht="12.75">
      <c r="A2" s="131" t="s">
        <v>179</v>
      </c>
    </row>
    <row r="3" ht="12.75">
      <c r="A3" s="131"/>
    </row>
    <row r="4" ht="12.75">
      <c r="A4" s="131" t="s">
        <v>115</v>
      </c>
    </row>
    <row r="5" ht="12.75">
      <c r="A5" s="131" t="s">
        <v>116</v>
      </c>
    </row>
    <row r="6" ht="12.75">
      <c r="A6" s="131" t="s">
        <v>46</v>
      </c>
    </row>
    <row r="7" spans="1:4" s="97" customFormat="1" ht="63.75">
      <c r="A7" s="149" t="s">
        <v>47</v>
      </c>
      <c r="B7" s="149" t="s">
        <v>47</v>
      </c>
      <c r="C7" s="149" t="s">
        <v>48</v>
      </c>
      <c r="D7" s="149" t="s">
        <v>49</v>
      </c>
    </row>
    <row r="8" spans="1:4" ht="12.75">
      <c r="A8" s="150" t="s">
        <v>50</v>
      </c>
      <c r="B8" s="151" t="s">
        <v>51</v>
      </c>
      <c r="C8" s="151" t="s">
        <v>52</v>
      </c>
      <c r="D8" s="151" t="s">
        <v>53</v>
      </c>
    </row>
    <row r="9" spans="1:4" ht="12.75">
      <c r="A9" s="150" t="s">
        <v>58</v>
      </c>
      <c r="B9" s="151"/>
      <c r="C9" s="152">
        <v>0</v>
      </c>
      <c r="D9" s="152">
        <v>0</v>
      </c>
    </row>
    <row r="10" spans="1:4" ht="38.25">
      <c r="A10" s="150" t="s">
        <v>5</v>
      </c>
      <c r="B10" s="151" t="s">
        <v>52</v>
      </c>
      <c r="C10" s="152">
        <v>10979301</v>
      </c>
      <c r="D10" s="152">
        <v>13334683</v>
      </c>
    </row>
    <row r="11" spans="1:4" ht="25.5">
      <c r="A11" s="150" t="s">
        <v>6</v>
      </c>
      <c r="B11" s="151" t="s">
        <v>53</v>
      </c>
      <c r="C11" s="152">
        <v>10976923</v>
      </c>
      <c r="D11" s="152">
        <v>13331359</v>
      </c>
    </row>
    <row r="12" spans="1:4" ht="12.75">
      <c r="A12" s="150" t="s">
        <v>7</v>
      </c>
      <c r="B12" s="151" t="s">
        <v>54</v>
      </c>
      <c r="C12" s="152">
        <v>1647225</v>
      </c>
      <c r="D12" s="152">
        <v>2260009</v>
      </c>
    </row>
    <row r="13" spans="1:4" ht="12.75">
      <c r="A13" s="150" t="s">
        <v>8</v>
      </c>
      <c r="B13" s="151" t="s">
        <v>55</v>
      </c>
      <c r="C13" s="152">
        <v>469</v>
      </c>
      <c r="D13" s="152">
        <v>4453</v>
      </c>
    </row>
    <row r="14" spans="1:4" ht="12.75">
      <c r="A14" s="150" t="s">
        <v>59</v>
      </c>
      <c r="B14" s="151" t="s">
        <v>56</v>
      </c>
      <c r="C14" s="152">
        <v>5733537</v>
      </c>
      <c r="D14" s="152">
        <v>5735665</v>
      </c>
    </row>
    <row r="15" spans="1:4" ht="12.75">
      <c r="A15" s="150" t="s">
        <v>60</v>
      </c>
      <c r="B15" s="151" t="s">
        <v>57</v>
      </c>
      <c r="C15" s="152">
        <v>297902</v>
      </c>
      <c r="D15" s="152">
        <v>1590615</v>
      </c>
    </row>
    <row r="16" spans="1:4" ht="12.75">
      <c r="A16" s="150" t="s">
        <v>61</v>
      </c>
      <c r="B16" s="151" t="s">
        <v>62</v>
      </c>
      <c r="C16" s="152">
        <v>4591</v>
      </c>
      <c r="D16" s="152">
        <v>5169</v>
      </c>
    </row>
    <row r="17" spans="1:4" ht="12.75">
      <c r="A17" s="150" t="s">
        <v>63</v>
      </c>
      <c r="B17" s="151" t="s">
        <v>64</v>
      </c>
      <c r="C17" s="152">
        <v>349</v>
      </c>
      <c r="D17" s="152">
        <v>17011</v>
      </c>
    </row>
    <row r="18" spans="1:4" ht="12.75">
      <c r="A18" s="150" t="s">
        <v>13</v>
      </c>
      <c r="B18" s="151" t="s">
        <v>65</v>
      </c>
      <c r="C18" s="152">
        <v>0</v>
      </c>
      <c r="D18" s="152">
        <v>0</v>
      </c>
    </row>
    <row r="19" spans="1:4" ht="12.75">
      <c r="A19" s="150" t="s">
        <v>66</v>
      </c>
      <c r="B19" s="151" t="s">
        <v>67</v>
      </c>
      <c r="C19" s="152">
        <v>349</v>
      </c>
      <c r="D19" s="152">
        <v>17011</v>
      </c>
    </row>
    <row r="20" spans="1:4" ht="12.75">
      <c r="A20" s="150" t="s">
        <v>33</v>
      </c>
      <c r="B20" s="151" t="s">
        <v>68</v>
      </c>
      <c r="C20" s="152">
        <v>515695</v>
      </c>
      <c r="D20" s="152">
        <v>526446</v>
      </c>
    </row>
    <row r="21" spans="1:4" ht="12.75">
      <c r="A21" s="150" t="s">
        <v>16</v>
      </c>
      <c r="B21" s="151" t="s">
        <v>69</v>
      </c>
      <c r="C21" s="152">
        <v>507388</v>
      </c>
      <c r="D21" s="152">
        <v>517010</v>
      </c>
    </row>
    <row r="22" spans="1:4" ht="25.5">
      <c r="A22" s="150" t="s">
        <v>124</v>
      </c>
      <c r="B22" s="151" t="s">
        <v>70</v>
      </c>
      <c r="C22" s="152">
        <v>9205</v>
      </c>
      <c r="D22" s="152">
        <v>36148</v>
      </c>
    </row>
    <row r="23" spans="1:4" ht="12.75">
      <c r="A23" s="150" t="s">
        <v>125</v>
      </c>
      <c r="B23" s="151" t="s">
        <v>72</v>
      </c>
      <c r="C23" s="152">
        <v>313902</v>
      </c>
      <c r="D23" s="152">
        <v>264145</v>
      </c>
    </row>
    <row r="24" spans="1:4" ht="12.75">
      <c r="A24" s="150" t="s">
        <v>126</v>
      </c>
      <c r="B24" s="151" t="s">
        <v>73</v>
      </c>
      <c r="C24" s="152">
        <v>184281</v>
      </c>
      <c r="D24" s="152">
        <v>216717</v>
      </c>
    </row>
    <row r="25" spans="1:4" ht="12.75">
      <c r="A25" s="150" t="s">
        <v>153</v>
      </c>
      <c r="B25" s="151" t="s">
        <v>74</v>
      </c>
      <c r="C25" s="152">
        <v>8274</v>
      </c>
      <c r="D25" s="152">
        <v>9105</v>
      </c>
    </row>
    <row r="26" spans="1:4" ht="38.25">
      <c r="A26" s="150" t="s">
        <v>154</v>
      </c>
      <c r="B26" s="151" t="s">
        <v>75</v>
      </c>
      <c r="C26" s="152">
        <v>33</v>
      </c>
      <c r="D26" s="152">
        <v>331</v>
      </c>
    </row>
    <row r="27" spans="1:4" ht="12.75">
      <c r="A27" s="150" t="s">
        <v>71</v>
      </c>
      <c r="B27" s="151" t="s">
        <v>76</v>
      </c>
      <c r="C27" s="152">
        <v>11865</v>
      </c>
      <c r="D27" s="152">
        <v>13747</v>
      </c>
    </row>
    <row r="28" spans="1:4" ht="12.75">
      <c r="A28" s="150" t="s">
        <v>18</v>
      </c>
      <c r="B28" s="151" t="s">
        <v>77</v>
      </c>
      <c r="C28" s="152">
        <v>1481168</v>
      </c>
      <c r="D28" s="152">
        <v>1866538</v>
      </c>
    </row>
    <row r="29" spans="1:4" ht="12.75">
      <c r="A29" s="150" t="s">
        <v>19</v>
      </c>
      <c r="B29" s="151" t="s">
        <v>78</v>
      </c>
      <c r="C29" s="152">
        <v>94328</v>
      </c>
      <c r="D29" s="152">
        <v>105508</v>
      </c>
    </row>
    <row r="30" spans="1:4" ht="12.75">
      <c r="A30" s="150" t="s">
        <v>20</v>
      </c>
      <c r="B30" s="151" t="s">
        <v>80</v>
      </c>
      <c r="C30" s="152">
        <v>245846</v>
      </c>
      <c r="D30" s="152">
        <v>247321</v>
      </c>
    </row>
    <row r="31" spans="1:4" ht="12.75">
      <c r="A31" s="150" t="s">
        <v>21</v>
      </c>
      <c r="B31" s="151" t="s">
        <v>82</v>
      </c>
      <c r="C31" s="152">
        <v>689</v>
      </c>
      <c r="D31" s="152">
        <v>495</v>
      </c>
    </row>
    <row r="32" spans="1:4" ht="12.75">
      <c r="A32" s="150" t="s">
        <v>22</v>
      </c>
      <c r="B32" s="151" t="s">
        <v>84</v>
      </c>
      <c r="C32" s="152">
        <v>63629</v>
      </c>
      <c r="D32" s="152">
        <v>85612</v>
      </c>
    </row>
    <row r="33" spans="1:4" ht="25.5">
      <c r="A33" s="150" t="s">
        <v>155</v>
      </c>
      <c r="B33" s="151" t="s">
        <v>85</v>
      </c>
      <c r="C33" s="152">
        <v>861647</v>
      </c>
      <c r="D33" s="152">
        <v>862936</v>
      </c>
    </row>
    <row r="34" spans="1:4" ht="25.5">
      <c r="A34" s="150" t="s">
        <v>79</v>
      </c>
      <c r="B34" s="151" t="s">
        <v>87</v>
      </c>
      <c r="C34" s="152">
        <v>608354</v>
      </c>
      <c r="D34" s="152">
        <v>592236</v>
      </c>
    </row>
    <row r="35" spans="1:4" ht="12.75">
      <c r="A35" s="150" t="s">
        <v>81</v>
      </c>
      <c r="B35" s="151" t="s">
        <v>89</v>
      </c>
      <c r="C35" s="152">
        <v>235409</v>
      </c>
      <c r="D35" s="152">
        <v>250102</v>
      </c>
    </row>
    <row r="36" spans="1:4" ht="12.75">
      <c r="A36" s="150" t="s">
        <v>83</v>
      </c>
      <c r="B36" s="151" t="s">
        <v>91</v>
      </c>
      <c r="C36" s="152">
        <v>7072</v>
      </c>
      <c r="D36" s="152">
        <v>7102</v>
      </c>
    </row>
    <row r="37" spans="1:4" ht="25.5">
      <c r="A37" s="150" t="s">
        <v>127</v>
      </c>
      <c r="B37" s="151" t="s">
        <v>93</v>
      </c>
      <c r="C37" s="152">
        <v>10963</v>
      </c>
      <c r="D37" s="152">
        <v>13510</v>
      </c>
    </row>
    <row r="38" spans="1:4" ht="25.5">
      <c r="A38" s="150" t="s">
        <v>128</v>
      </c>
      <c r="B38" s="151" t="s">
        <v>95</v>
      </c>
      <c r="C38" s="152">
        <v>-151</v>
      </c>
      <c r="D38" s="152">
        <v>-14</v>
      </c>
    </row>
    <row r="39" spans="1:4" ht="12.75">
      <c r="A39" s="150" t="s">
        <v>23</v>
      </c>
      <c r="B39" s="151" t="s">
        <v>97</v>
      </c>
      <c r="C39" s="152">
        <v>-57</v>
      </c>
      <c r="D39" s="152">
        <v>70</v>
      </c>
    </row>
    <row r="40" spans="1:4" ht="12.75">
      <c r="A40" s="150" t="s">
        <v>24</v>
      </c>
      <c r="B40" s="151"/>
      <c r="C40" s="152">
        <v>0</v>
      </c>
      <c r="D40" s="152">
        <v>0</v>
      </c>
    </row>
    <row r="41" spans="1:4" ht="12.75">
      <c r="A41" s="150" t="s">
        <v>86</v>
      </c>
      <c r="B41" s="151" t="s">
        <v>99</v>
      </c>
      <c r="C41" s="152">
        <v>5</v>
      </c>
      <c r="D41" s="152">
        <v>3</v>
      </c>
    </row>
    <row r="42" spans="1:4" ht="12.75">
      <c r="A42" s="150" t="s">
        <v>88</v>
      </c>
      <c r="B42" s="151" t="s">
        <v>100</v>
      </c>
      <c r="C42" s="152">
        <v>31</v>
      </c>
      <c r="D42" s="152">
        <v>0</v>
      </c>
    </row>
    <row r="43" spans="1:4" ht="12.75">
      <c r="A43" s="150" t="s">
        <v>90</v>
      </c>
      <c r="B43" s="151" t="s">
        <v>129</v>
      </c>
      <c r="C43" s="152">
        <v>-178</v>
      </c>
      <c r="D43" s="152">
        <v>-7</v>
      </c>
    </row>
    <row r="44" spans="1:4" ht="12.75">
      <c r="A44" s="150" t="s">
        <v>92</v>
      </c>
      <c r="B44" s="151" t="s">
        <v>130</v>
      </c>
      <c r="C44" s="152">
        <v>3</v>
      </c>
      <c r="D44" s="152">
        <v>4</v>
      </c>
    </row>
    <row r="45" spans="1:4" ht="25.5">
      <c r="A45" s="150" t="s">
        <v>94</v>
      </c>
      <c r="B45" s="151" t="s">
        <v>131</v>
      </c>
      <c r="C45" s="152">
        <v>-1</v>
      </c>
      <c r="D45" s="152">
        <v>22</v>
      </c>
    </row>
    <row r="46" spans="1:4" ht="12.75">
      <c r="A46" s="150" t="s">
        <v>96</v>
      </c>
      <c r="B46" s="151" t="s">
        <v>132</v>
      </c>
      <c r="C46" s="152">
        <v>14</v>
      </c>
      <c r="D46" s="152">
        <v>17</v>
      </c>
    </row>
    <row r="47" spans="1:4" ht="12.75">
      <c r="A47" s="150" t="s">
        <v>98</v>
      </c>
      <c r="B47" s="151" t="s">
        <v>133</v>
      </c>
      <c r="C47" s="152">
        <v>35</v>
      </c>
      <c r="D47" s="152">
        <v>2</v>
      </c>
    </row>
    <row r="48" spans="1:4" ht="12.75">
      <c r="A48" s="150" t="s">
        <v>28</v>
      </c>
      <c r="B48" s="151" t="s">
        <v>134</v>
      </c>
      <c r="C48" s="152">
        <v>7959</v>
      </c>
      <c r="D48" s="152">
        <v>10094</v>
      </c>
    </row>
    <row r="49" spans="1:4" ht="12.75">
      <c r="A49" s="150" t="s">
        <v>24</v>
      </c>
      <c r="B49" s="151"/>
      <c r="C49" s="152">
        <v>0</v>
      </c>
      <c r="D49" s="152">
        <v>0</v>
      </c>
    </row>
    <row r="50" spans="1:4" ht="12.75">
      <c r="A50" s="150" t="s">
        <v>156</v>
      </c>
      <c r="B50" s="151" t="s">
        <v>135</v>
      </c>
      <c r="C50" s="152">
        <v>3295</v>
      </c>
      <c r="D50" s="152">
        <v>4122</v>
      </c>
    </row>
    <row r="51" spans="1:4" ht="38.25">
      <c r="A51" s="150" t="s">
        <v>157</v>
      </c>
      <c r="B51" s="151" t="s">
        <v>158</v>
      </c>
      <c r="C51" s="152">
        <v>0</v>
      </c>
      <c r="D51" s="152">
        <v>0</v>
      </c>
    </row>
    <row r="52" spans="1:4" ht="12.75">
      <c r="A52" s="150" t="s">
        <v>101</v>
      </c>
      <c r="B52" s="151"/>
      <c r="C52" s="152">
        <v>0</v>
      </c>
      <c r="D52" s="152">
        <v>0</v>
      </c>
    </row>
    <row r="53" spans="1:4" ht="25.5">
      <c r="A53" s="150" t="s">
        <v>31</v>
      </c>
      <c r="B53" s="151" t="s">
        <v>52</v>
      </c>
      <c r="C53" s="152">
        <v>604401</v>
      </c>
      <c r="D53" s="152">
        <v>1941379</v>
      </c>
    </row>
    <row r="54" spans="1:4" ht="12.75">
      <c r="A54" s="150" t="s">
        <v>7</v>
      </c>
      <c r="B54" s="151" t="s">
        <v>53</v>
      </c>
      <c r="C54" s="152">
        <v>53028</v>
      </c>
      <c r="D54" s="152">
        <v>99382</v>
      </c>
    </row>
    <row r="55" spans="1:4" ht="12.75">
      <c r="A55" s="150" t="s">
        <v>59</v>
      </c>
      <c r="B55" s="151" t="s">
        <v>54</v>
      </c>
      <c r="C55" s="152">
        <v>10801</v>
      </c>
      <c r="D55" s="152">
        <v>0</v>
      </c>
    </row>
    <row r="56" spans="1:4" ht="25.5">
      <c r="A56" s="150" t="s">
        <v>32</v>
      </c>
      <c r="B56" s="151" t="s">
        <v>55</v>
      </c>
      <c r="C56" s="152">
        <v>469</v>
      </c>
      <c r="D56" s="152">
        <v>4453</v>
      </c>
    </row>
    <row r="57" spans="1:4" ht="12.75">
      <c r="A57" s="150" t="s">
        <v>60</v>
      </c>
      <c r="B57" s="151" t="s">
        <v>56</v>
      </c>
      <c r="C57" s="152">
        <v>297902</v>
      </c>
      <c r="D57" s="152">
        <v>1590615</v>
      </c>
    </row>
    <row r="58" spans="1:4" ht="25.5">
      <c r="A58" s="150" t="s">
        <v>159</v>
      </c>
      <c r="B58" s="151" t="s">
        <v>57</v>
      </c>
      <c r="C58" s="152">
        <v>4591</v>
      </c>
      <c r="D58" s="152">
        <v>5169</v>
      </c>
    </row>
    <row r="59" spans="1:4" ht="12.75">
      <c r="A59" s="150" t="s">
        <v>63</v>
      </c>
      <c r="B59" s="151" t="s">
        <v>62</v>
      </c>
      <c r="C59" s="152">
        <v>0</v>
      </c>
      <c r="D59" s="152">
        <v>0</v>
      </c>
    </row>
    <row r="60" spans="1:4" ht="12.75">
      <c r="A60" s="150" t="s">
        <v>33</v>
      </c>
      <c r="B60" s="151" t="s">
        <v>64</v>
      </c>
      <c r="C60" s="152">
        <v>207547</v>
      </c>
      <c r="D60" s="152">
        <v>201450</v>
      </c>
    </row>
    <row r="61" spans="1:4" ht="12.75">
      <c r="A61" s="150" t="s">
        <v>16</v>
      </c>
      <c r="B61" s="151" t="s">
        <v>65</v>
      </c>
      <c r="C61" s="152">
        <v>199273</v>
      </c>
      <c r="D61" s="152">
        <v>192345</v>
      </c>
    </row>
    <row r="62" spans="1:4" ht="12.75">
      <c r="A62" s="150" t="s">
        <v>136</v>
      </c>
      <c r="B62" s="151" t="s">
        <v>67</v>
      </c>
      <c r="C62" s="152">
        <v>125561</v>
      </c>
      <c r="D62" s="152">
        <v>105658</v>
      </c>
    </row>
    <row r="63" spans="1:4" ht="12.75">
      <c r="A63" s="150" t="s">
        <v>137</v>
      </c>
      <c r="B63" s="151" t="s">
        <v>68</v>
      </c>
      <c r="C63" s="152">
        <v>73712</v>
      </c>
      <c r="D63" s="152">
        <v>86687</v>
      </c>
    </row>
    <row r="64" spans="1:4" ht="12.75">
      <c r="A64" s="150" t="s">
        <v>160</v>
      </c>
      <c r="B64" s="151" t="s">
        <v>69</v>
      </c>
      <c r="C64" s="152">
        <v>8274</v>
      </c>
      <c r="D64" s="152">
        <v>9105</v>
      </c>
    </row>
    <row r="65" spans="1:4" ht="12.75">
      <c r="A65" s="150" t="s">
        <v>22</v>
      </c>
      <c r="B65" s="151" t="s">
        <v>70</v>
      </c>
      <c r="C65" s="152">
        <v>25718</v>
      </c>
      <c r="D65" s="152">
        <v>34428</v>
      </c>
    </row>
    <row r="66" spans="1:4" ht="12.75">
      <c r="A66" s="150" t="s">
        <v>23</v>
      </c>
      <c r="B66" s="151" t="s">
        <v>72</v>
      </c>
      <c r="C66" s="152">
        <v>56</v>
      </c>
      <c r="D66" s="152">
        <v>51</v>
      </c>
    </row>
    <row r="67" spans="1:4" ht="12.75">
      <c r="A67" s="150" t="s">
        <v>28</v>
      </c>
      <c r="B67" s="151" t="s">
        <v>73</v>
      </c>
      <c r="C67" s="152">
        <v>4289</v>
      </c>
      <c r="D67" s="152">
        <v>5831</v>
      </c>
    </row>
    <row r="68" spans="1:4" ht="38.25">
      <c r="A68" s="150" t="s">
        <v>161</v>
      </c>
      <c r="B68" s="151" t="s">
        <v>74</v>
      </c>
      <c r="C68" s="152">
        <v>0</v>
      </c>
      <c r="D68" s="152">
        <v>0</v>
      </c>
    </row>
    <row r="69" spans="1:4" ht="12.75">
      <c r="A69" s="150" t="s">
        <v>102</v>
      </c>
      <c r="B69" s="151"/>
      <c r="C69" s="152">
        <v>0</v>
      </c>
      <c r="D69" s="152">
        <v>0</v>
      </c>
    </row>
    <row r="70" spans="1:4" ht="12.75">
      <c r="A70" s="150" t="s">
        <v>34</v>
      </c>
      <c r="B70" s="151" t="s">
        <v>52</v>
      </c>
      <c r="C70" s="152">
        <v>10372522</v>
      </c>
      <c r="D70" s="152">
        <v>11389980</v>
      </c>
    </row>
    <row r="71" spans="1:4" ht="12.75">
      <c r="A71" s="150" t="s">
        <v>7</v>
      </c>
      <c r="B71" s="151" t="s">
        <v>53</v>
      </c>
      <c r="C71" s="152">
        <v>1594197</v>
      </c>
      <c r="D71" s="152">
        <v>2160627</v>
      </c>
    </row>
    <row r="72" spans="1:4" ht="12.75">
      <c r="A72" s="150" t="s">
        <v>59</v>
      </c>
      <c r="B72" s="151" t="s">
        <v>54</v>
      </c>
      <c r="C72" s="152">
        <v>5733537</v>
      </c>
      <c r="D72" s="152">
        <v>5735665</v>
      </c>
    </row>
    <row r="73" spans="1:4" ht="12.75">
      <c r="A73" s="150" t="s">
        <v>63</v>
      </c>
      <c r="B73" s="151" t="s">
        <v>55</v>
      </c>
      <c r="C73" s="152">
        <v>349</v>
      </c>
      <c r="D73" s="152">
        <v>17011</v>
      </c>
    </row>
    <row r="74" spans="1:4" ht="12.75">
      <c r="A74" s="150" t="s">
        <v>13</v>
      </c>
      <c r="B74" s="151" t="s">
        <v>56</v>
      </c>
      <c r="C74" s="152">
        <v>0</v>
      </c>
      <c r="D74" s="152">
        <v>0</v>
      </c>
    </row>
    <row r="75" spans="1:4" ht="12.75">
      <c r="A75" s="150" t="s">
        <v>103</v>
      </c>
      <c r="B75" s="151" t="s">
        <v>57</v>
      </c>
      <c r="C75" s="152">
        <v>349</v>
      </c>
      <c r="D75" s="152">
        <v>17011</v>
      </c>
    </row>
    <row r="76" spans="1:4" ht="12.75">
      <c r="A76" s="150" t="s">
        <v>33</v>
      </c>
      <c r="B76" s="151" t="s">
        <v>62</v>
      </c>
      <c r="C76" s="152">
        <v>308148</v>
      </c>
      <c r="D76" s="152">
        <v>324996</v>
      </c>
    </row>
    <row r="77" spans="1:4" ht="12.75">
      <c r="A77" s="150" t="s">
        <v>16</v>
      </c>
      <c r="B77" s="151" t="s">
        <v>64</v>
      </c>
      <c r="C77" s="152">
        <v>308115</v>
      </c>
      <c r="D77" s="152">
        <v>324665</v>
      </c>
    </row>
    <row r="78" spans="1:4" ht="25.5">
      <c r="A78" s="150" t="s">
        <v>138</v>
      </c>
      <c r="B78" s="151" t="s">
        <v>65</v>
      </c>
      <c r="C78" s="152">
        <v>9205</v>
      </c>
      <c r="D78" s="152">
        <v>36148</v>
      </c>
    </row>
    <row r="79" spans="1:4" ht="12.75">
      <c r="A79" s="150" t="s">
        <v>139</v>
      </c>
      <c r="B79" s="151" t="s">
        <v>67</v>
      </c>
      <c r="C79" s="152">
        <v>188341</v>
      </c>
      <c r="D79" s="152">
        <v>158487</v>
      </c>
    </row>
    <row r="80" spans="1:4" ht="12.75">
      <c r="A80" s="150" t="s">
        <v>140</v>
      </c>
      <c r="B80" s="151" t="s">
        <v>69</v>
      </c>
      <c r="C80" s="152">
        <v>110569</v>
      </c>
      <c r="D80" s="152">
        <v>130030</v>
      </c>
    </row>
    <row r="81" spans="1:4" ht="38.25">
      <c r="A81" s="150" t="s">
        <v>162</v>
      </c>
      <c r="B81" s="151" t="s">
        <v>70</v>
      </c>
      <c r="C81" s="152">
        <v>33</v>
      </c>
      <c r="D81" s="152">
        <v>331</v>
      </c>
    </row>
    <row r="82" spans="1:4" ht="12.75">
      <c r="A82" s="150" t="s">
        <v>35</v>
      </c>
      <c r="B82" s="151" t="s">
        <v>72</v>
      </c>
      <c r="C82" s="152">
        <v>11865</v>
      </c>
      <c r="D82" s="152">
        <v>13747</v>
      </c>
    </row>
    <row r="83" spans="1:4" ht="12.75">
      <c r="A83" s="150" t="s">
        <v>18</v>
      </c>
      <c r="B83" s="151" t="s">
        <v>73</v>
      </c>
      <c r="C83" s="152">
        <v>1481168</v>
      </c>
      <c r="D83" s="152">
        <v>1866538</v>
      </c>
    </row>
    <row r="84" spans="1:4" ht="12.75">
      <c r="A84" s="150" t="s">
        <v>19</v>
      </c>
      <c r="B84" s="151" t="s">
        <v>74</v>
      </c>
      <c r="C84" s="152">
        <v>94328</v>
      </c>
      <c r="D84" s="152">
        <v>105508</v>
      </c>
    </row>
    <row r="85" spans="1:4" ht="12.75">
      <c r="A85" s="150" t="s">
        <v>119</v>
      </c>
      <c r="B85" s="151" t="s">
        <v>75</v>
      </c>
      <c r="C85" s="152">
        <v>58245</v>
      </c>
      <c r="D85" s="152">
        <v>64299</v>
      </c>
    </row>
    <row r="86" spans="1:4" ht="12.75">
      <c r="A86" s="150" t="s">
        <v>120</v>
      </c>
      <c r="B86" s="151" t="s">
        <v>76</v>
      </c>
      <c r="C86" s="152">
        <v>36083</v>
      </c>
      <c r="D86" s="152">
        <v>41209</v>
      </c>
    </row>
    <row r="87" spans="1:4" ht="12.75">
      <c r="A87" s="150" t="s">
        <v>20</v>
      </c>
      <c r="B87" s="151" t="s">
        <v>77</v>
      </c>
      <c r="C87" s="152">
        <v>245846</v>
      </c>
      <c r="D87" s="152">
        <v>247321</v>
      </c>
    </row>
    <row r="88" spans="1:4" ht="12.75">
      <c r="A88" s="150" t="s">
        <v>21</v>
      </c>
      <c r="B88" s="151" t="s">
        <v>78</v>
      </c>
      <c r="C88" s="152">
        <v>689</v>
      </c>
      <c r="D88" s="152">
        <v>495</v>
      </c>
    </row>
    <row r="89" spans="1:4" ht="12.75">
      <c r="A89" s="150" t="s">
        <v>22</v>
      </c>
      <c r="B89" s="151" t="s">
        <v>80</v>
      </c>
      <c r="C89" s="152">
        <v>37911</v>
      </c>
      <c r="D89" s="152">
        <v>51184</v>
      </c>
    </row>
    <row r="90" spans="1:4" ht="12.75">
      <c r="A90" s="150" t="s">
        <v>37</v>
      </c>
      <c r="B90" s="151" t="s">
        <v>82</v>
      </c>
      <c r="C90" s="152">
        <v>860927</v>
      </c>
      <c r="D90" s="152">
        <v>862606</v>
      </c>
    </row>
    <row r="91" spans="1:4" ht="25.5">
      <c r="A91" s="150" t="s">
        <v>104</v>
      </c>
      <c r="B91" s="151" t="s">
        <v>84</v>
      </c>
      <c r="C91" s="152">
        <v>607905</v>
      </c>
      <c r="D91" s="152">
        <v>591918</v>
      </c>
    </row>
    <row r="92" spans="1:4" ht="12.75">
      <c r="A92" s="150" t="s">
        <v>105</v>
      </c>
      <c r="B92" s="151" t="s">
        <v>85</v>
      </c>
      <c r="C92" s="152">
        <v>235337</v>
      </c>
      <c r="D92" s="152">
        <v>250092</v>
      </c>
    </row>
    <row r="93" spans="1:4" ht="12.75">
      <c r="A93" s="150" t="s">
        <v>106</v>
      </c>
      <c r="B93" s="151" t="s">
        <v>87</v>
      </c>
      <c r="C93" s="152">
        <v>6871</v>
      </c>
      <c r="D93" s="152">
        <v>7100</v>
      </c>
    </row>
    <row r="94" spans="1:4" ht="25.5">
      <c r="A94" s="150" t="s">
        <v>141</v>
      </c>
      <c r="B94" s="151" t="s">
        <v>89</v>
      </c>
      <c r="C94" s="152">
        <v>10963</v>
      </c>
      <c r="D94" s="152">
        <v>13510</v>
      </c>
    </row>
    <row r="95" spans="1:4" ht="38.25">
      <c r="A95" s="150" t="s">
        <v>142</v>
      </c>
      <c r="B95" s="151" t="s">
        <v>91</v>
      </c>
      <c r="C95" s="152">
        <v>-149</v>
      </c>
      <c r="D95" s="152">
        <v>-14</v>
      </c>
    </row>
    <row r="96" spans="1:4" ht="12.75">
      <c r="A96" s="150" t="s">
        <v>23</v>
      </c>
      <c r="B96" s="151" t="s">
        <v>93</v>
      </c>
      <c r="C96" s="152">
        <v>-113</v>
      </c>
      <c r="D96" s="152">
        <v>19</v>
      </c>
    </row>
    <row r="97" spans="1:4" ht="12.75">
      <c r="A97" s="150" t="s">
        <v>24</v>
      </c>
      <c r="B97" s="151"/>
      <c r="C97" s="152">
        <v>0</v>
      </c>
      <c r="D97" s="152">
        <v>0</v>
      </c>
    </row>
    <row r="98" spans="1:4" ht="12.75">
      <c r="A98" s="150" t="s">
        <v>7</v>
      </c>
      <c r="B98" s="151" t="s">
        <v>95</v>
      </c>
      <c r="C98" s="152">
        <v>5</v>
      </c>
      <c r="D98" s="152">
        <v>3</v>
      </c>
    </row>
    <row r="99" spans="1:4" ht="12.75">
      <c r="A99" s="150" t="s">
        <v>33</v>
      </c>
      <c r="B99" s="151" t="s">
        <v>97</v>
      </c>
      <c r="C99" s="152">
        <v>9</v>
      </c>
      <c r="D99" s="152">
        <v>0</v>
      </c>
    </row>
    <row r="100" spans="1:4" ht="12.75">
      <c r="A100" s="150" t="s">
        <v>25</v>
      </c>
      <c r="B100" s="151" t="s">
        <v>99</v>
      </c>
      <c r="C100" s="152">
        <v>-178</v>
      </c>
      <c r="D100" s="152">
        <v>-7</v>
      </c>
    </row>
    <row r="101" spans="1:4" ht="12.75">
      <c r="A101" s="150" t="s">
        <v>107</v>
      </c>
      <c r="B101" s="151" t="s">
        <v>100</v>
      </c>
      <c r="C101" s="152">
        <v>3</v>
      </c>
      <c r="D101" s="152">
        <v>4</v>
      </c>
    </row>
    <row r="102" spans="1:4" ht="25.5">
      <c r="A102" s="150" t="s">
        <v>26</v>
      </c>
      <c r="B102" s="151" t="s">
        <v>129</v>
      </c>
      <c r="C102" s="152">
        <v>-1</v>
      </c>
      <c r="D102" s="152">
        <v>22</v>
      </c>
    </row>
    <row r="103" spans="1:4" ht="12.75">
      <c r="A103" s="150" t="s">
        <v>27</v>
      </c>
      <c r="B103" s="151" t="s">
        <v>130</v>
      </c>
      <c r="C103" s="152">
        <v>14</v>
      </c>
      <c r="D103" s="152">
        <v>17</v>
      </c>
    </row>
    <row r="104" spans="1:4" ht="12.75">
      <c r="A104" s="150" t="s">
        <v>38</v>
      </c>
      <c r="B104" s="151" t="s">
        <v>131</v>
      </c>
      <c r="C104" s="152">
        <v>35</v>
      </c>
      <c r="D104" s="152">
        <v>2</v>
      </c>
    </row>
    <row r="105" spans="1:4" ht="12.75">
      <c r="A105" s="150" t="s">
        <v>28</v>
      </c>
      <c r="B105" s="151" t="s">
        <v>132</v>
      </c>
      <c r="C105" s="152">
        <v>3670</v>
      </c>
      <c r="D105" s="152">
        <v>4263</v>
      </c>
    </row>
    <row r="106" spans="1:4" ht="12.75">
      <c r="A106" s="150" t="s">
        <v>108</v>
      </c>
      <c r="B106" s="151"/>
      <c r="C106" s="152">
        <v>0</v>
      </c>
      <c r="D106" s="152">
        <v>0</v>
      </c>
    </row>
    <row r="107" spans="1:4" ht="12.75">
      <c r="A107" s="150" t="s">
        <v>34</v>
      </c>
      <c r="B107" s="151" t="s">
        <v>52</v>
      </c>
      <c r="C107" s="152">
        <v>7935394</v>
      </c>
      <c r="D107" s="152">
        <v>8818496</v>
      </c>
    </row>
    <row r="108" spans="1:4" ht="12.75">
      <c r="A108" s="150" t="s">
        <v>7</v>
      </c>
      <c r="B108" s="151" t="s">
        <v>53</v>
      </c>
      <c r="C108" s="152">
        <v>1594197</v>
      </c>
      <c r="D108" s="152">
        <v>2160627</v>
      </c>
    </row>
    <row r="109" spans="1:4" ht="12.75">
      <c r="A109" s="150" t="s">
        <v>59</v>
      </c>
      <c r="B109" s="151" t="s">
        <v>54</v>
      </c>
      <c r="C109" s="152">
        <v>3990045</v>
      </c>
      <c r="D109" s="152">
        <v>3923395</v>
      </c>
    </row>
    <row r="110" spans="1:4" ht="12.75">
      <c r="A110" s="150" t="s">
        <v>63</v>
      </c>
      <c r="B110" s="151" t="s">
        <v>55</v>
      </c>
      <c r="C110" s="152">
        <v>175</v>
      </c>
      <c r="D110" s="152">
        <v>8505</v>
      </c>
    </row>
    <row r="111" spans="1:4" ht="12.75">
      <c r="A111" s="150" t="s">
        <v>13</v>
      </c>
      <c r="B111" s="151" t="s">
        <v>56</v>
      </c>
      <c r="C111" s="152">
        <v>0</v>
      </c>
      <c r="D111" s="152">
        <v>0</v>
      </c>
    </row>
    <row r="112" spans="1:4" ht="12.75">
      <c r="A112" s="150" t="s">
        <v>66</v>
      </c>
      <c r="B112" s="151" t="s">
        <v>57</v>
      </c>
      <c r="C112" s="152">
        <v>175</v>
      </c>
      <c r="D112" s="152">
        <v>8505</v>
      </c>
    </row>
    <row r="113" spans="1:4" ht="12.75">
      <c r="A113" s="150" t="s">
        <v>33</v>
      </c>
      <c r="B113" s="151" t="s">
        <v>62</v>
      </c>
      <c r="C113" s="152">
        <v>164433</v>
      </c>
      <c r="D113" s="152">
        <v>159016</v>
      </c>
    </row>
    <row r="114" spans="1:4" ht="12.75">
      <c r="A114" s="150" t="s">
        <v>16</v>
      </c>
      <c r="B114" s="151" t="s">
        <v>64</v>
      </c>
      <c r="C114" s="152">
        <v>164400</v>
      </c>
      <c r="D114" s="152">
        <v>158685</v>
      </c>
    </row>
    <row r="115" spans="1:4" ht="12.75">
      <c r="A115" s="150" t="s">
        <v>139</v>
      </c>
      <c r="B115" s="151" t="s">
        <v>65</v>
      </c>
      <c r="C115" s="152">
        <v>103587</v>
      </c>
      <c r="D115" s="152">
        <v>87168</v>
      </c>
    </row>
    <row r="116" spans="1:4" ht="12.75">
      <c r="A116" s="150" t="s">
        <v>140</v>
      </c>
      <c r="B116" s="151" t="s">
        <v>67</v>
      </c>
      <c r="C116" s="152">
        <v>60813</v>
      </c>
      <c r="D116" s="152">
        <v>71517</v>
      </c>
    </row>
    <row r="117" spans="1:4" ht="38.25">
      <c r="A117" s="150" t="s">
        <v>162</v>
      </c>
      <c r="B117" s="151" t="s">
        <v>68</v>
      </c>
      <c r="C117" s="152">
        <v>33</v>
      </c>
      <c r="D117" s="152">
        <v>331</v>
      </c>
    </row>
    <row r="118" spans="1:4" ht="12.75">
      <c r="A118" s="150" t="s">
        <v>18</v>
      </c>
      <c r="B118" s="151" t="s">
        <v>69</v>
      </c>
      <c r="C118" s="152">
        <v>1481168</v>
      </c>
      <c r="D118" s="152">
        <v>1866538</v>
      </c>
    </row>
    <row r="119" spans="1:4" ht="12.75">
      <c r="A119" s="150" t="s">
        <v>19</v>
      </c>
      <c r="B119" s="151" t="s">
        <v>70</v>
      </c>
      <c r="C119" s="152">
        <v>94328</v>
      </c>
      <c r="D119" s="152">
        <v>105508</v>
      </c>
    </row>
    <row r="120" spans="1:4" ht="12.75">
      <c r="A120" s="150" t="s">
        <v>119</v>
      </c>
      <c r="B120" s="151" t="s">
        <v>72</v>
      </c>
      <c r="C120" s="152">
        <v>58245</v>
      </c>
      <c r="D120" s="152">
        <v>64299</v>
      </c>
    </row>
    <row r="121" spans="1:4" ht="12.75">
      <c r="A121" s="150" t="s">
        <v>121</v>
      </c>
      <c r="B121" s="151" t="s">
        <v>73</v>
      </c>
      <c r="C121" s="152">
        <v>36083</v>
      </c>
      <c r="D121" s="152">
        <v>41209</v>
      </c>
    </row>
    <row r="122" spans="1:4" ht="12.75">
      <c r="A122" s="150" t="s">
        <v>21</v>
      </c>
      <c r="B122" s="151" t="s">
        <v>74</v>
      </c>
      <c r="C122" s="152">
        <v>689</v>
      </c>
      <c r="D122" s="152">
        <v>495</v>
      </c>
    </row>
    <row r="123" spans="1:4" ht="12.75">
      <c r="A123" s="150" t="s">
        <v>22</v>
      </c>
      <c r="B123" s="151" t="s">
        <v>75</v>
      </c>
      <c r="C123" s="152">
        <v>0</v>
      </c>
      <c r="D123" s="152">
        <v>17</v>
      </c>
    </row>
    <row r="124" spans="1:4" ht="12.75">
      <c r="A124" s="150" t="s">
        <v>37</v>
      </c>
      <c r="B124" s="151" t="s">
        <v>76</v>
      </c>
      <c r="C124" s="152">
        <v>608360</v>
      </c>
      <c r="D124" s="152">
        <v>591910</v>
      </c>
    </row>
    <row r="125" spans="1:4" ht="25.5">
      <c r="A125" s="150" t="s">
        <v>109</v>
      </c>
      <c r="B125" s="151" t="s">
        <v>77</v>
      </c>
      <c r="C125" s="152">
        <v>607905</v>
      </c>
      <c r="D125" s="152">
        <v>591918</v>
      </c>
    </row>
    <row r="126" spans="1:4" ht="12.75">
      <c r="A126" s="150" t="s">
        <v>110</v>
      </c>
      <c r="B126" s="151" t="s">
        <v>78</v>
      </c>
      <c r="C126" s="152">
        <v>604</v>
      </c>
      <c r="D126" s="152">
        <v>6</v>
      </c>
    </row>
    <row r="127" spans="1:4" ht="25.5">
      <c r="A127" s="150" t="s">
        <v>143</v>
      </c>
      <c r="B127" s="151" t="s">
        <v>80</v>
      </c>
      <c r="C127" s="152">
        <v>-149</v>
      </c>
      <c r="D127" s="152">
        <v>-14</v>
      </c>
    </row>
    <row r="128" spans="1:4" ht="12.75">
      <c r="A128" s="150" t="s">
        <v>23</v>
      </c>
      <c r="B128" s="151" t="s">
        <v>82</v>
      </c>
      <c r="C128" s="152">
        <v>23</v>
      </c>
      <c r="D128" s="152">
        <v>11</v>
      </c>
    </row>
    <row r="129" spans="1:4" ht="12.75">
      <c r="A129" s="150" t="s">
        <v>24</v>
      </c>
      <c r="B129" s="151"/>
      <c r="C129" s="152">
        <v>0</v>
      </c>
      <c r="D129" s="152">
        <v>0</v>
      </c>
    </row>
    <row r="130" spans="1:4" ht="12.75">
      <c r="A130" s="150" t="s">
        <v>33</v>
      </c>
      <c r="B130" s="151" t="s">
        <v>84</v>
      </c>
      <c r="C130" s="152">
        <v>9</v>
      </c>
      <c r="D130" s="152">
        <v>0</v>
      </c>
    </row>
    <row r="131" spans="1:4" ht="12.75">
      <c r="A131" s="150" t="s">
        <v>111</v>
      </c>
      <c r="B131" s="151" t="s">
        <v>85</v>
      </c>
      <c r="C131" s="152">
        <v>3</v>
      </c>
      <c r="D131" s="152">
        <v>4</v>
      </c>
    </row>
    <row r="132" spans="1:4" ht="12.75">
      <c r="A132" s="150" t="s">
        <v>27</v>
      </c>
      <c r="B132" s="151" t="s">
        <v>87</v>
      </c>
      <c r="C132" s="152">
        <v>11</v>
      </c>
      <c r="D132" s="152">
        <v>7</v>
      </c>
    </row>
    <row r="133" spans="1:4" ht="12.75">
      <c r="A133" s="150" t="s">
        <v>28</v>
      </c>
      <c r="B133" s="151" t="s">
        <v>89</v>
      </c>
      <c r="C133" s="152">
        <v>1976</v>
      </c>
      <c r="D133" s="152">
        <v>2474</v>
      </c>
    </row>
    <row r="134" spans="1:4" ht="12.75">
      <c r="A134" s="150" t="s">
        <v>112</v>
      </c>
      <c r="B134" s="151"/>
      <c r="C134" s="152">
        <v>0</v>
      </c>
      <c r="D134" s="152">
        <v>0</v>
      </c>
    </row>
    <row r="135" spans="1:4" ht="12.75">
      <c r="A135" s="150" t="s">
        <v>34</v>
      </c>
      <c r="B135" s="151" t="s">
        <v>52</v>
      </c>
      <c r="C135" s="152">
        <v>2437128</v>
      </c>
      <c r="D135" s="152">
        <v>2571484</v>
      </c>
    </row>
    <row r="136" spans="1:4" ht="12.75">
      <c r="A136" s="150" t="s">
        <v>59</v>
      </c>
      <c r="B136" s="151" t="s">
        <v>53</v>
      </c>
      <c r="C136" s="152">
        <v>1743492</v>
      </c>
      <c r="D136" s="152">
        <v>1812270</v>
      </c>
    </row>
    <row r="137" spans="1:4" ht="12.75">
      <c r="A137" s="150" t="s">
        <v>63</v>
      </c>
      <c r="B137" s="151" t="s">
        <v>54</v>
      </c>
      <c r="C137" s="152">
        <v>174</v>
      </c>
      <c r="D137" s="152">
        <v>8506</v>
      </c>
    </row>
    <row r="138" spans="1:4" ht="12.75">
      <c r="A138" s="150" t="s">
        <v>33</v>
      </c>
      <c r="B138" s="151" t="s">
        <v>55</v>
      </c>
      <c r="C138" s="152">
        <v>143715</v>
      </c>
      <c r="D138" s="152">
        <v>165980</v>
      </c>
    </row>
    <row r="139" spans="1:4" ht="12.75">
      <c r="A139" s="150" t="s">
        <v>16</v>
      </c>
      <c r="B139" s="151" t="s">
        <v>56</v>
      </c>
      <c r="C139" s="152">
        <v>143715</v>
      </c>
      <c r="D139" s="152">
        <v>165980</v>
      </c>
    </row>
    <row r="140" spans="1:4" ht="25.5">
      <c r="A140" s="150" t="s">
        <v>138</v>
      </c>
      <c r="B140" s="151" t="s">
        <v>57</v>
      </c>
      <c r="C140" s="152">
        <v>9205</v>
      </c>
      <c r="D140" s="152">
        <v>36148</v>
      </c>
    </row>
    <row r="141" spans="1:4" ht="12.75">
      <c r="A141" s="150" t="s">
        <v>139</v>
      </c>
      <c r="B141" s="151" t="s">
        <v>62</v>
      </c>
      <c r="C141" s="152">
        <v>84754</v>
      </c>
      <c r="D141" s="152">
        <v>71319</v>
      </c>
    </row>
    <row r="142" spans="1:4" ht="12.75">
      <c r="A142" s="150" t="s">
        <v>140</v>
      </c>
      <c r="B142" s="151" t="s">
        <v>64</v>
      </c>
      <c r="C142" s="152">
        <v>49756</v>
      </c>
      <c r="D142" s="152">
        <v>58513</v>
      </c>
    </row>
    <row r="143" spans="1:4" ht="12.75">
      <c r="A143" s="150" t="s">
        <v>35</v>
      </c>
      <c r="B143" s="151" t="s">
        <v>65</v>
      </c>
      <c r="C143" s="152">
        <v>11865</v>
      </c>
      <c r="D143" s="152">
        <v>13747</v>
      </c>
    </row>
    <row r="144" spans="1:4" ht="12.75">
      <c r="A144" s="150" t="s">
        <v>20</v>
      </c>
      <c r="B144" s="151" t="s">
        <v>67</v>
      </c>
      <c r="C144" s="152">
        <v>245846</v>
      </c>
      <c r="D144" s="152">
        <v>247321</v>
      </c>
    </row>
    <row r="145" spans="1:4" ht="12.75">
      <c r="A145" s="150" t="s">
        <v>22</v>
      </c>
      <c r="B145" s="151" t="s">
        <v>68</v>
      </c>
      <c r="C145" s="152">
        <v>37911</v>
      </c>
      <c r="D145" s="152">
        <v>51167</v>
      </c>
    </row>
    <row r="146" spans="1:4" ht="12.75">
      <c r="A146" s="150" t="s">
        <v>37</v>
      </c>
      <c r="B146" s="151" t="s">
        <v>69</v>
      </c>
      <c r="C146" s="152">
        <v>252567</v>
      </c>
      <c r="D146" s="152">
        <v>270696</v>
      </c>
    </row>
    <row r="147" spans="1:4" ht="12.75">
      <c r="A147" s="150" t="s">
        <v>43</v>
      </c>
      <c r="B147" s="151" t="s">
        <v>70</v>
      </c>
      <c r="C147" s="152">
        <v>235337</v>
      </c>
      <c r="D147" s="152">
        <v>250092</v>
      </c>
    </row>
    <row r="148" spans="1:4" ht="12.75">
      <c r="A148" s="150" t="s">
        <v>110</v>
      </c>
      <c r="B148" s="151" t="s">
        <v>72</v>
      </c>
      <c r="C148" s="152">
        <v>6267</v>
      </c>
      <c r="D148" s="152">
        <v>7094</v>
      </c>
    </row>
    <row r="149" spans="1:4" ht="25.5">
      <c r="A149" s="150" t="s">
        <v>163</v>
      </c>
      <c r="B149" s="151" t="s">
        <v>73</v>
      </c>
      <c r="C149" s="152">
        <v>10963</v>
      </c>
      <c r="D149" s="152">
        <v>13510</v>
      </c>
    </row>
    <row r="150" spans="1:4" ht="12.75">
      <c r="A150" s="150" t="s">
        <v>23</v>
      </c>
      <c r="B150" s="151" t="s">
        <v>74</v>
      </c>
      <c r="C150" s="152">
        <v>-136</v>
      </c>
      <c r="D150" s="152">
        <v>8</v>
      </c>
    </row>
    <row r="151" spans="1:4" ht="12.75">
      <c r="A151" s="150" t="s">
        <v>24</v>
      </c>
      <c r="B151" s="151"/>
      <c r="C151" s="152">
        <v>0</v>
      </c>
      <c r="D151" s="152">
        <v>0</v>
      </c>
    </row>
    <row r="152" spans="1:4" ht="12.75">
      <c r="A152" s="150" t="s">
        <v>113</v>
      </c>
      <c r="B152" s="151" t="s">
        <v>75</v>
      </c>
      <c r="C152" s="152">
        <v>5</v>
      </c>
      <c r="D152" s="152">
        <v>3</v>
      </c>
    </row>
    <row r="153" spans="1:4" ht="12.75">
      <c r="A153" s="150" t="s">
        <v>33</v>
      </c>
      <c r="B153" s="151" t="s">
        <v>76</v>
      </c>
      <c r="C153" s="152">
        <v>0</v>
      </c>
      <c r="D153" s="152">
        <v>0</v>
      </c>
    </row>
    <row r="154" spans="1:4" ht="12.75">
      <c r="A154" s="150" t="s">
        <v>25</v>
      </c>
      <c r="B154" s="151" t="s">
        <v>77</v>
      </c>
      <c r="C154" s="152">
        <v>-178</v>
      </c>
      <c r="D154" s="152">
        <v>-7</v>
      </c>
    </row>
    <row r="155" spans="1:4" ht="25.5">
      <c r="A155" s="150" t="s">
        <v>26</v>
      </c>
      <c r="B155" s="151" t="s">
        <v>78</v>
      </c>
      <c r="C155" s="152">
        <v>-1</v>
      </c>
      <c r="D155" s="152">
        <v>22</v>
      </c>
    </row>
    <row r="156" spans="1:4" ht="12.75">
      <c r="A156" s="150" t="s">
        <v>27</v>
      </c>
      <c r="B156" s="151" t="s">
        <v>80</v>
      </c>
      <c r="C156" s="152">
        <v>3</v>
      </c>
      <c r="D156" s="152">
        <v>10</v>
      </c>
    </row>
    <row r="157" spans="1:4" ht="12.75">
      <c r="A157" s="150" t="s">
        <v>38</v>
      </c>
      <c r="B157" s="151" t="s">
        <v>82</v>
      </c>
      <c r="C157" s="152">
        <v>35</v>
      </c>
      <c r="D157" s="152">
        <v>2</v>
      </c>
    </row>
    <row r="158" spans="1:4" ht="12.75">
      <c r="A158" s="150" t="s">
        <v>28</v>
      </c>
      <c r="B158" s="151" t="s">
        <v>84</v>
      </c>
      <c r="C158" s="152">
        <v>1694</v>
      </c>
      <c r="D158" s="152">
        <v>1789</v>
      </c>
    </row>
    <row r="159" spans="1:4" ht="12.75">
      <c r="A159" s="150" t="s">
        <v>164</v>
      </c>
      <c r="B159" s="151"/>
      <c r="C159" s="152">
        <v>0</v>
      </c>
      <c r="D159" s="152">
        <v>0</v>
      </c>
    </row>
    <row r="160" spans="1:4" ht="12.75">
      <c r="A160" s="150" t="s">
        <v>165</v>
      </c>
      <c r="B160" s="151" t="s">
        <v>52</v>
      </c>
      <c r="C160" s="152">
        <v>2378</v>
      </c>
      <c r="D160" s="152">
        <v>3324</v>
      </c>
    </row>
    <row r="161" spans="1:4" ht="12.75">
      <c r="A161" s="150" t="s">
        <v>24</v>
      </c>
      <c r="B161" s="151"/>
      <c r="C161" s="152">
        <v>0</v>
      </c>
      <c r="D161" s="152">
        <v>0</v>
      </c>
    </row>
    <row r="162" spans="1:4" ht="12.75">
      <c r="A162" s="150" t="s">
        <v>166</v>
      </c>
      <c r="B162" s="151" t="s">
        <v>53</v>
      </c>
      <c r="C162" s="152">
        <v>1388</v>
      </c>
      <c r="D162" s="152">
        <v>1233</v>
      </c>
    </row>
    <row r="163" spans="1:4" ht="12.75">
      <c r="A163" s="150" t="s">
        <v>167</v>
      </c>
      <c r="B163" s="151" t="s">
        <v>54</v>
      </c>
      <c r="C163" s="152">
        <v>840</v>
      </c>
      <c r="D163" s="152">
        <v>1731</v>
      </c>
    </row>
    <row r="164" spans="1:4" ht="12.75">
      <c r="A164" s="150" t="s">
        <v>168</v>
      </c>
      <c r="B164" s="151" t="s">
        <v>55</v>
      </c>
      <c r="C164" s="152">
        <v>150</v>
      </c>
      <c r="D164" s="152">
        <v>360</v>
      </c>
    </row>
    <row r="165" spans="1:4" ht="12.75">
      <c r="A165" s="150" t="s">
        <v>47</v>
      </c>
      <c r="B165" s="151"/>
      <c r="C165" s="152">
        <v>0</v>
      </c>
      <c r="D165" s="152">
        <v>0</v>
      </c>
    </row>
    <row r="166" spans="1:4" ht="12.75">
      <c r="A166" s="150" t="s">
        <v>47</v>
      </c>
      <c r="B166" s="151"/>
      <c r="C166" s="152">
        <v>0</v>
      </c>
      <c r="D166" s="152">
        <v>0</v>
      </c>
    </row>
    <row r="167" spans="1:4" ht="12.75">
      <c r="A167" s="150" t="s">
        <v>151</v>
      </c>
      <c r="B167" s="151"/>
      <c r="C167" s="152">
        <v>0</v>
      </c>
      <c r="D167" s="152">
        <v>0</v>
      </c>
    </row>
    <row r="168" spans="1:4" ht="12.75">
      <c r="A168" s="150" t="s">
        <v>169</v>
      </c>
      <c r="B168" s="151"/>
      <c r="C168" s="152">
        <v>355187</v>
      </c>
      <c r="D168" s="152">
        <v>338119</v>
      </c>
    </row>
    <row r="169" spans="1:4" ht="12.75">
      <c r="A169" s="150" t="s">
        <v>170</v>
      </c>
      <c r="B169" s="151"/>
      <c r="C169" s="152">
        <v>355241</v>
      </c>
      <c r="D169" s="152">
        <v>338101</v>
      </c>
    </row>
    <row r="170" spans="1:4" ht="12.75">
      <c r="A170" s="150" t="s">
        <v>171</v>
      </c>
      <c r="B170" s="151"/>
      <c r="C170" s="152">
        <v>159826</v>
      </c>
      <c r="D170" s="152">
        <v>180974</v>
      </c>
    </row>
    <row r="171" spans="1:4" ht="12.75">
      <c r="A171" s="150" t="s">
        <v>170</v>
      </c>
      <c r="B171" s="151"/>
      <c r="C171" s="152">
        <v>159778</v>
      </c>
      <c r="D171" s="152">
        <v>180690</v>
      </c>
    </row>
    <row r="172" spans="1:4" ht="12.75">
      <c r="A172" s="150" t="s">
        <v>172</v>
      </c>
      <c r="B172" s="151"/>
      <c r="C172" s="152">
        <v>93341</v>
      </c>
      <c r="D172" s="152">
        <v>73143</v>
      </c>
    </row>
    <row r="173" spans="1:4" ht="12.75">
      <c r="A173" s="150" t="s">
        <v>170</v>
      </c>
      <c r="B173" s="151"/>
      <c r="C173" s="152">
        <v>92886</v>
      </c>
      <c r="D173" s="152">
        <v>73127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Интернет</cp:lastModifiedBy>
  <cp:lastPrinted>2015-06-15T03:23:11Z</cp:lastPrinted>
  <dcterms:created xsi:type="dcterms:W3CDTF">2010-01-14T06:30:36Z</dcterms:created>
  <dcterms:modified xsi:type="dcterms:W3CDTF">2015-06-16T02:02:01Z</dcterms:modified>
  <cp:category/>
  <cp:version/>
  <cp:contentType/>
  <cp:contentStatus/>
</cp:coreProperties>
</file>