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25" windowWidth="15180" windowHeight="8100" activeTab="0"/>
  </bookViews>
  <sheets>
    <sheet name="Забайкальский край" sheetId="1" r:id="rId1"/>
    <sheet name="Исходные данные" sheetId="2" state="hidden" r:id="rId2"/>
  </sheets>
  <definedNames>
    <definedName name="_xlnm.Print_Area" localSheetId="0">'Забайкальский край'!$A$1:$G$146</definedName>
  </definedNames>
  <calcPr fullCalcOnLoad="1"/>
</workbook>
</file>

<file path=xl/sharedStrings.xml><?xml version="1.0" encoding="utf-8"?>
<sst xmlns="http://schemas.openxmlformats.org/spreadsheetml/2006/main" count="474" uniqueCount="179">
  <si>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</si>
  <si>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</si>
  <si>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</si>
  <si>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</si>
  <si>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</si>
  <si>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</si>
  <si>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</si>
  <si>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</si>
  <si>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</si>
  <si>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</si>
  <si>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</si>
  <si>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</si>
  <si>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</si>
  <si>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</si>
  <si>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</si>
  <si>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</si>
  <si>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</si>
  <si>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</si>
  <si>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</si>
  <si>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</si>
  <si>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</si>
  <si>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</si>
  <si>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</si>
  <si>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</si>
  <si>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</si>
  <si>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</si>
  <si>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</si>
  <si>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</si>
  <si>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</si>
  <si>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</si>
  <si>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</si>
  <si>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</si>
  <si>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</si>
  <si>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</si>
  <si>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</si>
  <si>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</si>
  <si>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</si>
  <si>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</si>
  <si>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</si>
  <si>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</si>
  <si>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</si>
  <si>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</si>
  <si>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</si>
  <si>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</si>
  <si>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</si>
  <si>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</si>
  <si>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</si>
  <si>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</si>
  <si>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</si>
  <si>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</si>
  <si>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</si>
  <si>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</si>
  <si>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</si>
  <si>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</si>
  <si>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</si>
  <si>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</si>
  <si>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</si>
  <si>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</si>
  <si>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</si>
  <si>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</si>
  <si>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</si>
  <si>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</si>
  <si>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</si>
  <si>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</si>
  <si>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</si>
  <si>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</si>
  <si>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</si>
  <si>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</si>
  <si>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</si>
  <si>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</si>
  <si>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</si>
  <si>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</si>
  <si>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</si>
  <si>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</si>
  <si>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</si>
  <si>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</si>
  <si>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</si>
  <si>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</si>
  <si>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</si>
  <si>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</si>
  <si>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</si>
  <si>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</si>
  <si>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</si>
  <si>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</si>
  <si>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</si>
  <si>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</si>
  <si>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</si>
  <si>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</si>
  <si>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</si>
  <si>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</si>
  <si>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</si>
  <si>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</si>
  <si>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</si>
  <si>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</si>
  <si>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</si>
  <si>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</si>
  <si>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</si>
  <si>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</si>
  <si>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</si>
  <si>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</si>
  <si>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</si>
  <si>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</si>
  <si>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</si>
  <si>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</si>
  <si>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</si>
  <si>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</si>
  <si>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</si>
  <si>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</si>
  <si>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</si>
  <si>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</si>
  <si>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</si>
  <si>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</si>
  <si>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</si>
  <si>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</si>
  <si>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</si>
  <si>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</si>
  <si>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</si>
  <si>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</si>
  <si>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</si>
  <si>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</si>
  <si>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</si>
  <si>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</si>
  <si>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</si>
  <si>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</si>
  <si>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</si>
  <si>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</si>
  <si>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</si>
  <si>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</si>
  <si>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</si>
  <si>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</si>
  <si>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</si>
  <si>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</si>
  <si>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</si>
  <si>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</si>
  <si>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</si>
  <si>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</si>
  <si>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</si>
  <si>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</si>
  <si>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</si>
  <si>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</si>
  <si>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</si>
  <si>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</si>
  <si>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</si>
  <si>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</si>
  <si>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</si>
  <si>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</si>
  <si>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</si>
  <si>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</si>
  <si>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</si>
  <si>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</si>
  <si>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</si>
  <si>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</si>
  <si>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</si>
  <si>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</si>
  <si>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</si>
  <si>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</si>
  <si>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</si>
  <si>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</si>
  <si>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</si>
  <si>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</si>
  <si>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</si>
  <si>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</si>
  <si>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</si>
  <si>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</si>
  <si>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</si>
  <si>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</si>
  <si>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</si>
  <si>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</si>
  <si>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</si>
  <si>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</si>
  <si>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</si>
  <si>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</si>
  <si>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</si>
  <si>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</si>
  <si>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</si>
  <si>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         </t>
  </si>
  <si>
    <t>в т.ч. на пиво</t>
  </si>
  <si>
    <t>тыс. руб.</t>
  </si>
  <si>
    <t>                                             на 01.03.2016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</si>
</sst>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0" fontId="12" fillId="0" borderId="17" xfId="53" applyFont="1" applyBorder="1" applyAlignment="1">
      <alignment wrapText="1"/>
      <protection/>
    </xf>
    <xf numFmtId="3" fontId="13" fillId="0" borderId="17" xfId="53" applyNumberFormat="1" applyFont="1" applyBorder="1" applyAlignment="1">
      <alignment/>
      <protection/>
    </xf>
    <xf numFmtId="3" fontId="0" fillId="0" borderId="14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5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6" fillId="0" borderId="0" xfId="53" applyFont="1" applyAlignment="1">
      <alignment/>
      <protection/>
    </xf>
    <xf numFmtId="0" fontId="0" fillId="32" borderId="13" xfId="53" applyFont="1" applyFill="1" applyBorder="1" applyAlignment="1">
      <alignment vertical="center" wrapText="1"/>
      <protection/>
    </xf>
    <xf numFmtId="3" fontId="6" fillId="32" borderId="13" xfId="53" applyNumberFormat="1" applyFont="1" applyFill="1" applyBorder="1" applyAlignment="1">
      <alignment horizontal="right" wrapText="1"/>
      <protection/>
    </xf>
    <xf numFmtId="3" fontId="0" fillId="32" borderId="15" xfId="53" applyNumberFormat="1" applyFont="1" applyFill="1" applyBorder="1" applyAlignment="1">
      <alignment horizontal="right"/>
      <protection/>
    </xf>
    <xf numFmtId="3" fontId="0" fillId="32" borderId="13" xfId="53" applyNumberFormat="1" applyFont="1" applyFill="1" applyBorder="1" applyAlignment="1">
      <alignment/>
      <protection/>
    </xf>
    <xf numFmtId="174" fontId="0" fillId="32" borderId="13" xfId="53" applyNumberFormat="1" applyFont="1" applyFill="1" applyBorder="1" applyAlignment="1">
      <alignment horizontal="right" wrapText="1"/>
      <protection/>
    </xf>
    <xf numFmtId="0" fontId="0" fillId="32" borderId="13" xfId="53" applyFont="1" applyFill="1" applyBorder="1" applyAlignment="1">
      <alignment vertical="center"/>
      <protection/>
    </xf>
    <xf numFmtId="164" fontId="0" fillId="32" borderId="14" xfId="53" applyNumberFormat="1" applyFont="1" applyFill="1" applyBorder="1" applyAlignment="1">
      <alignment horizontal="center" wrapText="1"/>
      <protection/>
    </xf>
    <xf numFmtId="3" fontId="0" fillId="32" borderId="0" xfId="53" applyNumberFormat="1" applyFont="1" applyFill="1">
      <alignment/>
      <protection/>
    </xf>
    <xf numFmtId="164" fontId="0" fillId="32" borderId="0" xfId="53" applyNumberFormat="1" applyFont="1" applyFill="1">
      <alignment/>
      <protection/>
    </xf>
    <xf numFmtId="0" fontId="0" fillId="32" borderId="0" xfId="53" applyFont="1" applyFill="1">
      <alignment/>
      <protection/>
    </xf>
    <xf numFmtId="0" fontId="0" fillId="32" borderId="16" xfId="53" applyFont="1" applyFill="1" applyBorder="1" applyAlignment="1">
      <alignment vertical="center" wrapText="1"/>
      <protection/>
    </xf>
    <xf numFmtId="174" fontId="13" fillId="0" borderId="17" xfId="53" applyNumberFormat="1" applyFont="1" applyBorder="1" applyAlignment="1">
      <alignment/>
      <protection/>
    </xf>
    <xf numFmtId="164" fontId="13" fillId="0" borderId="17" xfId="53" applyNumberFormat="1" applyFont="1" applyBorder="1" applyAlignment="1">
      <alignment horizontal="center"/>
      <protection/>
    </xf>
    <xf numFmtId="164" fontId="5" fillId="0" borderId="13" xfId="53" applyNumberFormat="1" applyFont="1" applyBorder="1" applyAlignment="1">
      <alignment horizontal="center"/>
      <protection/>
    </xf>
    <xf numFmtId="3" fontId="14" fillId="0" borderId="17" xfId="53" applyNumberFormat="1" applyFont="1" applyBorder="1" applyAlignment="1">
      <alignment/>
      <protection/>
    </xf>
    <xf numFmtId="0" fontId="5" fillId="0" borderId="12" xfId="53" applyFont="1" applyBorder="1" applyAlignment="1">
      <alignment vertical="center" wrapText="1"/>
      <protection/>
    </xf>
    <xf numFmtId="3" fontId="9" fillId="0" borderId="12" xfId="53" applyNumberFormat="1" applyFont="1" applyBorder="1" applyAlignment="1">
      <alignment horizontal="right" wrapText="1"/>
      <protection/>
    </xf>
    <xf numFmtId="3" fontId="5" fillId="0" borderId="12" xfId="53" applyNumberFormat="1" applyFont="1" applyBorder="1" applyAlignment="1">
      <alignment horizontal="right"/>
      <protection/>
    </xf>
    <xf numFmtId="174" fontId="5" fillId="0" borderId="12" xfId="53" applyNumberFormat="1" applyFont="1" applyBorder="1" applyAlignment="1">
      <alignment horizontal="right" wrapText="1"/>
      <protection/>
    </xf>
    <xf numFmtId="164" fontId="5" fillId="0" borderId="12" xfId="53" applyNumberFormat="1" applyFont="1" applyBorder="1" applyAlignment="1">
      <alignment horizontal="center" wrapText="1"/>
      <protection/>
    </xf>
    <xf numFmtId="3" fontId="0" fillId="0" borderId="17" xfId="53" applyNumberFormat="1" applyFont="1" applyBorder="1" applyAlignment="1">
      <alignment/>
      <protection/>
    </xf>
    <xf numFmtId="3" fontId="0" fillId="0" borderId="28" xfId="53" applyNumberFormat="1" applyFont="1" applyBorder="1" applyAlignment="1">
      <alignment/>
      <protection/>
    </xf>
    <xf numFmtId="164" fontId="0" fillId="0" borderId="11" xfId="53" applyNumberFormat="1" applyFont="1" applyBorder="1" applyAlignment="1">
      <alignment horizontal="right" wrapText="1"/>
      <protection/>
    </xf>
    <xf numFmtId="0" fontId="7" fillId="0" borderId="0" xfId="53" applyFont="1" applyAlignment="1">
      <alignment horizontal="center" wrapText="1" shrinkToFit="1"/>
      <protection/>
    </xf>
    <xf numFmtId="3" fontId="0" fillId="0" borderId="29" xfId="53" applyNumberFormat="1" applyFont="1" applyBorder="1" applyAlignment="1">
      <alignment horizontal="center" wrapText="1"/>
      <protection/>
    </xf>
    <xf numFmtId="3" fontId="0" fillId="0" borderId="30" xfId="53" applyNumberFormat="1" applyFont="1" applyBorder="1" applyAlignment="1">
      <alignment horizontal="center" wrapText="1"/>
      <protection/>
    </xf>
    <xf numFmtId="164" fontId="0" fillId="0" borderId="31" xfId="53" applyNumberFormat="1" applyFont="1" applyBorder="1" applyAlignment="1">
      <alignment horizontal="center"/>
      <protection/>
    </xf>
    <xf numFmtId="164" fontId="0" fillId="0" borderId="30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2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  <xf numFmtId="164" fontId="8" fillId="0" borderId="30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10.66015625" defaultRowHeight="12.75"/>
  <cols>
    <col min="1" max="1" width="72.16015625" style="1" customWidth="1"/>
    <col min="2" max="2" width="12.83203125" style="81" customWidth="1"/>
    <col min="3" max="3" width="13.33203125" style="48" customWidth="1"/>
    <col min="4" max="4" width="12" style="3" customWidth="1"/>
    <col min="5" max="5" width="8.83203125" style="78" customWidth="1"/>
    <col min="6" max="6" width="8" style="78" customWidth="1"/>
    <col min="7" max="7" width="9" style="78" bestFit="1" customWidth="1"/>
    <col min="8" max="9" width="10.1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56" t="s">
        <v>172</v>
      </c>
      <c r="B1" s="156"/>
      <c r="C1" s="156"/>
      <c r="D1" s="156"/>
      <c r="E1" s="156"/>
      <c r="F1" s="156"/>
      <c r="G1" s="156"/>
    </row>
    <row r="2" spans="1:7" ht="16.5" thickBot="1">
      <c r="A2" s="102"/>
      <c r="B2" s="103" t="s">
        <v>44</v>
      </c>
      <c r="C2" s="104" t="str">
        <f>RIGHT('Исходные данные'!A2,10)</f>
        <v>01.03.2016</v>
      </c>
      <c r="D2" s="102" t="s">
        <v>45</v>
      </c>
      <c r="E2" s="127"/>
      <c r="F2" s="102"/>
      <c r="G2" s="102"/>
    </row>
    <row r="3" spans="1:7" ht="12.75">
      <c r="A3" s="97" t="str">
        <f>CONCATENATE('Исходные данные'!A4,"  ",'Исходные данные'!A5)</f>
        <v>0000  В ФНС за Забайкальский край</v>
      </c>
      <c r="B3" s="5"/>
      <c r="C3" s="5"/>
      <c r="D3" s="112"/>
      <c r="E3" s="118"/>
      <c r="F3" s="114"/>
      <c r="G3" s="3"/>
    </row>
    <row r="4" spans="1:10" ht="15.75" thickBot="1">
      <c r="A4" s="157" t="s">
        <v>120</v>
      </c>
      <c r="B4" s="157"/>
      <c r="C4" s="157"/>
      <c r="D4" s="157"/>
      <c r="E4" s="157"/>
      <c r="F4" s="157"/>
      <c r="G4" s="111" t="s">
        <v>177</v>
      </c>
      <c r="I4" s="4"/>
      <c r="J4" s="4"/>
    </row>
    <row r="5" spans="1:7" ht="26.25" thickBot="1">
      <c r="A5" s="6"/>
      <c r="B5" s="92" t="str">
        <f>CONCATENATE("январь",CHOOSE(MONTH(C2),"-декабрь","","-февраль","-март","-апрель","-май","-июнь","-июль","-август","-сентябрь","-октябрь","-ноябрь"))</f>
        <v>январь-февраль</v>
      </c>
      <c r="C5" s="92" t="str">
        <f>B5</f>
        <v>январь-февраль</v>
      </c>
      <c r="D5" s="152" t="s">
        <v>1</v>
      </c>
      <c r="E5" s="153"/>
      <c r="F5" s="160" t="s">
        <v>2</v>
      </c>
      <c r="G5" s="161"/>
    </row>
    <row r="6" spans="1:7" ht="13.5" thickBot="1">
      <c r="A6" s="7"/>
      <c r="B6" s="93" t="str">
        <f>CONCATENATE(IF(MONTH(C2)=1,TEXT(YEAR(C2)-2,0),TEXT(YEAR(C2)-1,0)),"г.")</f>
        <v>2015г.</v>
      </c>
      <c r="C6" s="94" t="str">
        <f>CONCATENATE(IF(MONTH(C2)=1,TEXT(YEAR(C2-1),0),TEXT(YEAR(C2),0)),"г.")</f>
        <v>2016г.</v>
      </c>
      <c r="D6" s="8" t="s">
        <v>3</v>
      </c>
      <c r="E6" s="95" t="s">
        <v>4</v>
      </c>
      <c r="F6" s="9" t="str">
        <f>B6</f>
        <v>2015г.</v>
      </c>
      <c r="G6" s="9" t="str">
        <f>C6</f>
        <v>2016г.</v>
      </c>
    </row>
    <row r="7" spans="1:8" s="2" customFormat="1" ht="25.5">
      <c r="A7" s="106" t="s">
        <v>169</v>
      </c>
      <c r="B7" s="107">
        <f>'Исходные данные'!C10</f>
        <v>3352159</v>
      </c>
      <c r="C7" s="107">
        <f>'Исходные данные'!D10</f>
        <v>2319988</v>
      </c>
      <c r="D7" s="82">
        <f aca="true" t="shared" si="0" ref="D7:D29">C7-B7</f>
        <v>-1032171</v>
      </c>
      <c r="E7" s="98">
        <f>IF(B7&lt;&gt;0,IF(AND(B7&gt;0,C7&gt;0),C7/B7*100,IF(AND(B7&lt;0,C7&lt;0),B7/C7*100,"")),"")</f>
        <v>69.20876963175077</v>
      </c>
      <c r="F7" s="141">
        <v>100</v>
      </c>
      <c r="G7" s="141">
        <v>100</v>
      </c>
      <c r="H7" s="84"/>
    </row>
    <row r="8" spans="1:8" ht="14.25" thickBot="1">
      <c r="A8" s="108" t="s">
        <v>170</v>
      </c>
      <c r="B8" s="142">
        <f>'Исходные данные'!C11</f>
        <v>3351384</v>
      </c>
      <c r="C8" s="142">
        <f>'Исходные данные'!D11</f>
        <v>2318873</v>
      </c>
      <c r="D8" s="109">
        <f t="shared" si="0"/>
        <v>-1032511</v>
      </c>
      <c r="E8" s="139">
        <f aca="true" t="shared" si="1" ref="E8:E34">IF(B8&lt;&gt;0,IF(AND(B8&gt;0,C8&gt;0),C8/B8*100,IF(AND(B8&lt;0,C8&lt;0),B8/C8*100,"")),"")</f>
        <v>69.19150416663683</v>
      </c>
      <c r="F8" s="140">
        <f aca="true" t="shared" si="2" ref="F8:F34">B8/B$7*100</f>
        <v>99.9768805715958</v>
      </c>
      <c r="G8" s="140">
        <f aca="true" t="shared" si="3" ref="G8:G34">C8/C$7*100</f>
        <v>99.95193940658314</v>
      </c>
      <c r="H8" s="4"/>
    </row>
    <row r="9" spans="1:8" ht="12.75">
      <c r="A9" s="15" t="s">
        <v>7</v>
      </c>
      <c r="B9" s="12">
        <f>'Исходные данные'!C12</f>
        <v>212737</v>
      </c>
      <c r="C9" s="12">
        <f>'Исходные данные'!D12</f>
        <v>315753</v>
      </c>
      <c r="D9" s="13">
        <f t="shared" si="0"/>
        <v>103016</v>
      </c>
      <c r="E9" s="99">
        <f t="shared" si="1"/>
        <v>148.42411052144197</v>
      </c>
      <c r="F9" s="14">
        <f t="shared" si="2"/>
        <v>6.346268181193075</v>
      </c>
      <c r="G9" s="14">
        <f t="shared" si="3"/>
        <v>13.610113500587072</v>
      </c>
      <c r="H9" s="4"/>
    </row>
    <row r="10" spans="1:10" s="137" customFormat="1" ht="12.75" customHeight="1">
      <c r="A10" s="133" t="s">
        <v>9</v>
      </c>
      <c r="B10" s="129">
        <f>'Исходные данные'!C14</f>
        <v>2006999</v>
      </c>
      <c r="C10" s="129">
        <f>'Исходные данные'!D14</f>
        <v>2077234</v>
      </c>
      <c r="D10" s="131">
        <f t="shared" si="0"/>
        <v>70235</v>
      </c>
      <c r="E10" s="132">
        <f t="shared" si="1"/>
        <v>103.49950348754533</v>
      </c>
      <c r="F10" s="134">
        <f t="shared" si="2"/>
        <v>59.87183185523121</v>
      </c>
      <c r="G10" s="134">
        <f t="shared" si="3"/>
        <v>89.53641139523135</v>
      </c>
      <c r="H10" s="135"/>
      <c r="I10" s="135"/>
      <c r="J10" s="136"/>
    </row>
    <row r="11" spans="1:10" s="137" customFormat="1" ht="16.5" customHeight="1">
      <c r="A11" s="133" t="s">
        <v>10</v>
      </c>
      <c r="B11" s="129">
        <f>'Исходные данные'!C15</f>
        <v>430747</v>
      </c>
      <c r="C11" s="129">
        <f>'Исходные данные'!D15</f>
        <v>-765619</v>
      </c>
      <c r="D11" s="131">
        <f t="shared" si="0"/>
        <v>-1196366</v>
      </c>
      <c r="E11" s="132">
        <f t="shared" si="1"/>
      </c>
      <c r="F11" s="134">
        <f t="shared" si="2"/>
        <v>12.849837970096287</v>
      </c>
      <c r="G11" s="134">
        <f t="shared" si="3"/>
        <v>-33.000989660291346</v>
      </c>
      <c r="H11" s="135"/>
      <c r="I11" s="135"/>
      <c r="J11" s="136"/>
    </row>
    <row r="12" spans="1:8" s="137" customFormat="1" ht="12.75">
      <c r="A12" s="133" t="s">
        <v>11</v>
      </c>
      <c r="B12" s="129">
        <f>'Исходные данные'!C16</f>
        <v>1512</v>
      </c>
      <c r="C12" s="129">
        <f>'Исходные данные'!D16</f>
        <v>1717</v>
      </c>
      <c r="D12" s="131">
        <f t="shared" si="0"/>
        <v>205</v>
      </c>
      <c r="E12" s="132">
        <f t="shared" si="1"/>
        <v>113.55820105820106</v>
      </c>
      <c r="F12" s="134">
        <f t="shared" si="2"/>
        <v>0.04510525902858426</v>
      </c>
      <c r="G12" s="134">
        <f t="shared" si="3"/>
        <v>0.07400900349484567</v>
      </c>
      <c r="H12" s="135"/>
    </row>
    <row r="13" spans="1:7" s="137" customFormat="1" ht="12.75">
      <c r="A13" s="133" t="s">
        <v>12</v>
      </c>
      <c r="B13" s="129">
        <f>'Исходные данные'!C17</f>
        <v>4122</v>
      </c>
      <c r="C13" s="129">
        <f>'Исходные данные'!D17</f>
        <v>10800</v>
      </c>
      <c r="D13" s="131">
        <f t="shared" si="0"/>
        <v>6678</v>
      </c>
      <c r="E13" s="132">
        <f t="shared" si="1"/>
        <v>262.0087336244541</v>
      </c>
      <c r="F13" s="134">
        <f t="shared" si="2"/>
        <v>0.1229655275898309</v>
      </c>
      <c r="G13" s="134">
        <f t="shared" si="3"/>
        <v>0.46551964923956507</v>
      </c>
    </row>
    <row r="14" spans="1:9" s="137" customFormat="1" ht="12.75">
      <c r="A14" s="133" t="s">
        <v>176</v>
      </c>
      <c r="B14" s="129">
        <f>'Исходные данные'!C19</f>
        <v>4122</v>
      </c>
      <c r="C14" s="129">
        <f>'Исходные данные'!D19</f>
        <v>10704</v>
      </c>
      <c r="D14" s="131">
        <f t="shared" si="0"/>
        <v>6582</v>
      </c>
      <c r="E14" s="132">
        <f t="shared" si="1"/>
        <v>259.6797671033479</v>
      </c>
      <c r="F14" s="134">
        <f t="shared" si="2"/>
        <v>0.1229655275898309</v>
      </c>
      <c r="G14" s="134">
        <f t="shared" si="3"/>
        <v>0.46138169680188</v>
      </c>
      <c r="H14" s="135"/>
      <c r="I14" s="135"/>
    </row>
    <row r="15" spans="1:8" s="137" customFormat="1" ht="12.75">
      <c r="A15" s="128" t="s">
        <v>15</v>
      </c>
      <c r="B15" s="129">
        <f>'Исходные данные'!C20</f>
        <v>214688</v>
      </c>
      <c r="C15" s="129">
        <f>'Исходные данные'!D20</f>
        <v>198524</v>
      </c>
      <c r="D15" s="131">
        <f t="shared" si="0"/>
        <v>-16164</v>
      </c>
      <c r="E15" s="132">
        <f t="shared" si="1"/>
        <v>92.47093456550903</v>
      </c>
      <c r="F15" s="134">
        <f t="shared" si="2"/>
        <v>6.40446947773062</v>
      </c>
      <c r="G15" s="134">
        <f t="shared" si="3"/>
        <v>8.557113226447722</v>
      </c>
      <c r="H15" s="135"/>
    </row>
    <row r="16" spans="1:8" s="137" customFormat="1" ht="12.75">
      <c r="A16" s="128" t="s">
        <v>144</v>
      </c>
      <c r="B16" s="129">
        <f>'Исходные данные'!C21</f>
        <v>210869</v>
      </c>
      <c r="C16" s="130">
        <f>'Исходные данные'!D21</f>
        <v>194431</v>
      </c>
      <c r="D16" s="131">
        <f t="shared" si="0"/>
        <v>-16438</v>
      </c>
      <c r="E16" s="132">
        <f t="shared" si="1"/>
        <v>92.2046388990321</v>
      </c>
      <c r="F16" s="134">
        <f t="shared" si="2"/>
        <v>6.29054290085882</v>
      </c>
      <c r="G16" s="134">
        <f t="shared" si="3"/>
        <v>8.380689900120172</v>
      </c>
      <c r="H16" s="135"/>
    </row>
    <row r="17" spans="1:8" s="137" customFormat="1" ht="15.75" customHeight="1">
      <c r="A17" s="128" t="s">
        <v>145</v>
      </c>
      <c r="B17" s="129">
        <f>'Исходные данные'!C22</f>
        <v>5149</v>
      </c>
      <c r="C17" s="130">
        <f>'Исходные данные'!D22</f>
        <v>863</v>
      </c>
      <c r="D17" s="131">
        <f>C17-B17</f>
        <v>-4286</v>
      </c>
      <c r="E17" s="132">
        <f t="shared" si="1"/>
        <v>16.760536026412893</v>
      </c>
      <c r="F17" s="134">
        <f t="shared" si="2"/>
        <v>0.1536024991654632</v>
      </c>
      <c r="G17" s="134">
        <f t="shared" si="3"/>
        <v>0.037198468267939315</v>
      </c>
      <c r="H17" s="135"/>
    </row>
    <row r="18" spans="1:8" s="137" customFormat="1" ht="12.75">
      <c r="A18" s="128" t="s">
        <v>146</v>
      </c>
      <c r="B18" s="129">
        <f>'Исходные данные'!C23</f>
        <v>121287</v>
      </c>
      <c r="C18" s="130">
        <f>'Исходные данные'!D23</f>
        <v>124715</v>
      </c>
      <c r="D18" s="131">
        <f>C18-B18</f>
        <v>3428</v>
      </c>
      <c r="E18" s="132">
        <f t="shared" si="1"/>
        <v>102.82635401980427</v>
      </c>
      <c r="F18" s="134">
        <f t="shared" si="2"/>
        <v>3.618175629497288</v>
      </c>
      <c r="G18" s="134">
        <f t="shared" si="3"/>
        <v>5.375674356936329</v>
      </c>
      <c r="H18" s="135"/>
    </row>
    <row r="19" spans="1:8" s="137" customFormat="1" ht="12.75">
      <c r="A19" s="128" t="s">
        <v>147</v>
      </c>
      <c r="B19" s="129">
        <f>'Исходные данные'!C24</f>
        <v>84433</v>
      </c>
      <c r="C19" s="130">
        <f>'Исходные данные'!D24</f>
        <v>68853</v>
      </c>
      <c r="D19" s="131">
        <f>C19-B19</f>
        <v>-15580</v>
      </c>
      <c r="E19" s="132">
        <f t="shared" si="1"/>
        <v>81.54749920054954</v>
      </c>
      <c r="F19" s="134">
        <f t="shared" si="2"/>
        <v>2.5187647721960684</v>
      </c>
      <c r="G19" s="134">
        <f t="shared" si="3"/>
        <v>2.9678170749159047</v>
      </c>
      <c r="H19" s="135"/>
    </row>
    <row r="20" spans="1:8" s="137" customFormat="1" ht="12.75">
      <c r="A20" s="128" t="s">
        <v>42</v>
      </c>
      <c r="B20" s="129">
        <f>'Исходные данные'!C25</f>
        <v>3724</v>
      </c>
      <c r="C20" s="130">
        <f>'Исходные данные'!D25</f>
        <v>4033</v>
      </c>
      <c r="D20" s="131">
        <f>C20-B20</f>
        <v>309</v>
      </c>
      <c r="E20" s="132">
        <f t="shared" si="1"/>
        <v>108.29752953813103</v>
      </c>
      <c r="F20" s="134">
        <f t="shared" si="2"/>
        <v>0.11109258242225384</v>
      </c>
      <c r="G20" s="134">
        <f t="shared" si="3"/>
        <v>0.17383710605399683</v>
      </c>
      <c r="H20" s="135"/>
    </row>
    <row r="21" spans="1:8" s="137" customFormat="1" ht="25.5">
      <c r="A21" s="128" t="s">
        <v>171</v>
      </c>
      <c r="B21" s="129">
        <f>'Исходные данные'!C26</f>
        <v>95</v>
      </c>
      <c r="C21" s="130">
        <f>'Исходные данные'!D26</f>
        <v>60</v>
      </c>
      <c r="D21" s="131">
        <f>C21-B21</f>
        <v>-35</v>
      </c>
      <c r="E21" s="132">
        <f t="shared" si="1"/>
        <v>63.1578947368421</v>
      </c>
      <c r="F21" s="134">
        <f t="shared" si="2"/>
        <v>0.002833994449547292</v>
      </c>
      <c r="G21" s="134">
        <f t="shared" si="3"/>
        <v>0.002586220273553139</v>
      </c>
      <c r="H21" s="135"/>
    </row>
    <row r="22" spans="1:8" s="137" customFormat="1" ht="12.75">
      <c r="A22" s="128" t="s">
        <v>17</v>
      </c>
      <c r="B22" s="129">
        <f>'Исходные данные'!C27</f>
        <v>6474</v>
      </c>
      <c r="C22" s="130">
        <f>'Исходные данные'!D27</f>
        <v>5655</v>
      </c>
      <c r="D22" s="131">
        <f t="shared" si="0"/>
        <v>-819</v>
      </c>
      <c r="E22" s="132">
        <f t="shared" si="1"/>
        <v>87.34939759036145</v>
      </c>
      <c r="F22" s="134">
        <f t="shared" si="2"/>
        <v>0.19312926385651755</v>
      </c>
      <c r="G22" s="134">
        <f t="shared" si="3"/>
        <v>0.24375126078238335</v>
      </c>
      <c r="H22" s="135"/>
    </row>
    <row r="23" spans="1:8" s="137" customFormat="1" ht="12.75">
      <c r="A23" s="128" t="s">
        <v>18</v>
      </c>
      <c r="B23" s="129">
        <f>'Исходные данные'!C28</f>
        <v>48548</v>
      </c>
      <c r="C23" s="130">
        <f>'Исходные данные'!D28</f>
        <v>49988</v>
      </c>
      <c r="D23" s="131">
        <f t="shared" si="0"/>
        <v>1440</v>
      </c>
      <c r="E23" s="132">
        <f t="shared" si="1"/>
        <v>102.9661366070693</v>
      </c>
      <c r="F23" s="134">
        <f t="shared" si="2"/>
        <v>1.4482606582802307</v>
      </c>
      <c r="G23" s="134">
        <f t="shared" si="3"/>
        <v>2.154666317239572</v>
      </c>
      <c r="H23" s="135"/>
    </row>
    <row r="24" spans="1:8" s="137" customFormat="1" ht="14.25" customHeight="1">
      <c r="A24" s="138" t="s">
        <v>19</v>
      </c>
      <c r="B24" s="129">
        <f>'Исходные данные'!C29</f>
        <v>69071</v>
      </c>
      <c r="C24" s="130">
        <f>'Исходные данные'!D29</f>
        <v>77493</v>
      </c>
      <c r="D24" s="131">
        <f t="shared" si="0"/>
        <v>8422</v>
      </c>
      <c r="E24" s="132">
        <f t="shared" si="1"/>
        <v>112.1932504234773</v>
      </c>
      <c r="F24" s="134">
        <f t="shared" si="2"/>
        <v>2.0604929539440104</v>
      </c>
      <c r="G24" s="134">
        <f t="shared" si="3"/>
        <v>3.3402327943075565</v>
      </c>
      <c r="H24" s="135"/>
    </row>
    <row r="25" spans="1:8" s="137" customFormat="1" ht="14.25" customHeight="1">
      <c r="A25" s="138" t="s">
        <v>20</v>
      </c>
      <c r="B25" s="129">
        <f>'Исходные данные'!C30</f>
        <v>99894</v>
      </c>
      <c r="C25" s="130">
        <f>'Исходные данные'!D30</f>
        <v>92446</v>
      </c>
      <c r="D25" s="131">
        <f t="shared" si="0"/>
        <v>-7448</v>
      </c>
      <c r="E25" s="132">
        <f t="shared" si="1"/>
        <v>92.5440967425471</v>
      </c>
      <c r="F25" s="134">
        <f t="shared" si="2"/>
        <v>2.9799899109797594</v>
      </c>
      <c r="G25" s="134">
        <f t="shared" si="3"/>
        <v>3.984761990148225</v>
      </c>
      <c r="H25" s="135"/>
    </row>
    <row r="26" spans="1:8" s="137" customFormat="1" ht="14.25" customHeight="1">
      <c r="A26" s="138" t="s">
        <v>21</v>
      </c>
      <c r="B26" s="129">
        <f>'Исходные данные'!C31</f>
        <v>196</v>
      </c>
      <c r="C26" s="130">
        <f>'Исходные данные'!D31</f>
        <v>196</v>
      </c>
      <c r="D26" s="131">
        <f t="shared" si="0"/>
        <v>0</v>
      </c>
      <c r="E26" s="132">
        <f t="shared" si="1"/>
        <v>100</v>
      </c>
      <c r="F26" s="134">
        <f t="shared" si="2"/>
        <v>0.005846978022223886</v>
      </c>
      <c r="G26" s="134">
        <f t="shared" si="3"/>
        <v>0.008448319560273589</v>
      </c>
      <c r="H26" s="135"/>
    </row>
    <row r="27" spans="1:8" s="137" customFormat="1" ht="14.25" customHeight="1">
      <c r="A27" s="138" t="s">
        <v>22</v>
      </c>
      <c r="B27" s="129">
        <f>'Исходные данные'!C32</f>
        <v>28486</v>
      </c>
      <c r="C27" s="130">
        <f>'Исходные данные'!D32</f>
        <v>33045</v>
      </c>
      <c r="D27" s="131">
        <f t="shared" si="0"/>
        <v>4559</v>
      </c>
      <c r="E27" s="132">
        <f t="shared" si="1"/>
        <v>116.00435301551639</v>
      </c>
      <c r="F27" s="134">
        <f t="shared" si="2"/>
        <v>0.8497806935768858</v>
      </c>
      <c r="G27" s="134">
        <f t="shared" si="3"/>
        <v>1.4243608156593912</v>
      </c>
      <c r="H27" s="135"/>
    </row>
    <row r="28" spans="1:8" ht="12.75">
      <c r="A28" s="23" t="s">
        <v>37</v>
      </c>
      <c r="B28" s="16">
        <f>'Исходные данные'!C33</f>
        <v>224094</v>
      </c>
      <c r="C28" s="22">
        <f>'Исходные данные'!D33</f>
        <v>217360</v>
      </c>
      <c r="D28" s="17">
        <f t="shared" si="0"/>
        <v>-6734</v>
      </c>
      <c r="E28" s="100">
        <f t="shared" si="1"/>
        <v>96.99501102216036</v>
      </c>
      <c r="F28" s="14">
        <f t="shared" si="2"/>
        <v>6.685064759756325</v>
      </c>
      <c r="G28" s="14">
        <f t="shared" si="3"/>
        <v>9.369013977658506</v>
      </c>
      <c r="H28" s="4"/>
    </row>
    <row r="29" spans="1:8" ht="12.75">
      <c r="A29" s="23" t="s">
        <v>40</v>
      </c>
      <c r="B29" s="16">
        <f>'Исходные данные'!C34</f>
        <v>101888</v>
      </c>
      <c r="C29" s="22">
        <f>'Исходные данные'!D34</f>
        <v>95082</v>
      </c>
      <c r="D29" s="17">
        <f t="shared" si="0"/>
        <v>-6806</v>
      </c>
      <c r="E29" s="100">
        <f t="shared" si="1"/>
        <v>93.32011620603015</v>
      </c>
      <c r="F29" s="14">
        <f t="shared" si="2"/>
        <v>3.039473962899731</v>
      </c>
      <c r="G29" s="14">
        <f t="shared" si="3"/>
        <v>4.09838326749966</v>
      </c>
      <c r="H29" s="59"/>
    </row>
    <row r="30" spans="1:8" ht="14.25" customHeight="1">
      <c r="A30" s="23" t="s">
        <v>39</v>
      </c>
      <c r="B30" s="16">
        <f>'Исходные данные'!C35</f>
        <v>110395</v>
      </c>
      <c r="C30" s="22">
        <f>'Исходные данные'!D35</f>
        <v>113910</v>
      </c>
      <c r="D30" s="17">
        <f>C30-B30</f>
        <v>3515</v>
      </c>
      <c r="E30" s="100">
        <f t="shared" si="1"/>
        <v>103.18402101544454</v>
      </c>
      <c r="F30" s="14">
        <f t="shared" si="2"/>
        <v>3.293250707976561</v>
      </c>
      <c r="G30" s="14">
        <f t="shared" si="3"/>
        <v>4.909939189340635</v>
      </c>
      <c r="H30" s="4"/>
    </row>
    <row r="31" spans="1:8" ht="14.25" customHeight="1">
      <c r="A31" s="23" t="s">
        <v>41</v>
      </c>
      <c r="B31" s="16">
        <f>'Исходные данные'!C36</f>
        <v>1022</v>
      </c>
      <c r="C31" s="22">
        <f>'Исходные данные'!D36</f>
        <v>538</v>
      </c>
      <c r="D31" s="17">
        <f>C31-B31</f>
        <v>-484</v>
      </c>
      <c r="E31" s="100">
        <f t="shared" si="1"/>
        <v>52.64187866927593</v>
      </c>
      <c r="F31" s="14">
        <f t="shared" si="2"/>
        <v>0.030487813973024552</v>
      </c>
      <c r="G31" s="14">
        <f t="shared" si="3"/>
        <v>0.02318977511952648</v>
      </c>
      <c r="H31" s="4"/>
    </row>
    <row r="32" spans="1:8" ht="27" customHeight="1">
      <c r="A32" s="23" t="s">
        <v>142</v>
      </c>
      <c r="B32" s="16">
        <f>'Исходные данные'!C37</f>
        <v>10775</v>
      </c>
      <c r="C32" s="22">
        <f>'Исходные данные'!D37</f>
        <v>7832</v>
      </c>
      <c r="D32" s="17">
        <f>C32-B32</f>
        <v>-2943</v>
      </c>
      <c r="E32" s="100">
        <f t="shared" si="1"/>
        <v>72.68677494199535</v>
      </c>
      <c r="F32" s="14">
        <f t="shared" si="2"/>
        <v>0.32143463361970603</v>
      </c>
      <c r="G32" s="14">
        <f t="shared" si="3"/>
        <v>0.3375879530411364</v>
      </c>
      <c r="H32" s="4"/>
    </row>
    <row r="33" spans="1:8" ht="15" customHeight="1">
      <c r="A33" s="23" t="s">
        <v>23</v>
      </c>
      <c r="B33" s="16">
        <f>'Исходные данные'!C39</f>
        <v>9</v>
      </c>
      <c r="C33" s="22">
        <f>'Исходные данные'!D39</f>
        <v>35</v>
      </c>
      <c r="D33" s="17">
        <f>C33-B33</f>
        <v>26</v>
      </c>
      <c r="E33" s="100">
        <f t="shared" si="1"/>
        <v>388.88888888888886</v>
      </c>
      <c r="F33" s="14">
        <f t="shared" si="2"/>
        <v>0.00026848368469395396</v>
      </c>
      <c r="G33" s="14">
        <f t="shared" si="3"/>
        <v>0.0015086284929059978</v>
      </c>
      <c r="H33" s="4"/>
    </row>
    <row r="34" spans="1:8" ht="14.25" customHeight="1" thickBot="1">
      <c r="A34" s="24" t="s">
        <v>28</v>
      </c>
      <c r="B34" s="25">
        <f>'Исходные данные'!C48</f>
        <v>3635</v>
      </c>
      <c r="C34" s="42">
        <f>'Исходные данные'!D48</f>
        <v>4134</v>
      </c>
      <c r="D34" s="148">
        <f>C34-B34</f>
        <v>499</v>
      </c>
      <c r="E34" s="101">
        <f t="shared" si="1"/>
        <v>113.72764786795048</v>
      </c>
      <c r="F34" s="27">
        <f t="shared" si="2"/>
        <v>0.10843757709583585</v>
      </c>
      <c r="G34" s="27">
        <f t="shared" si="3"/>
        <v>0.17819057684781128</v>
      </c>
      <c r="H34" s="4"/>
    </row>
    <row r="35" spans="1:10" ht="6" customHeight="1">
      <c r="A35" s="28"/>
      <c r="B35" s="29"/>
      <c r="C35" s="29"/>
      <c r="D35" s="30"/>
      <c r="E35" s="31"/>
      <c r="F35" s="32"/>
      <c r="G35" s="32"/>
      <c r="H35" s="4"/>
      <c r="J35" s="4"/>
    </row>
    <row r="36" spans="1:7" ht="32.25" customHeight="1">
      <c r="A36" s="151" t="str">
        <f>"федеральный бюджет
(доля в консолидированном бюджете:    "&amp;B39&amp;" - "&amp;TEXT(IF(AND(B40&gt;0,B$8&gt;0),B40/B$8*100,IF(AND(B40&lt;0,B$8&lt;0),B$8/B40*100,0)),"0.0")&amp;"%;     "&amp;C39&amp;" - "&amp;TEXT(IF(AND(C40&gt;0,C$8&gt;0),C40/C$8*100,IF(AND(C40&lt;0,C$8&lt;0),C$8/C40*100,0)),"0.0")&amp;"%) "</f>
        <v>федеральный бюджет
(доля в консолидированном бюджете:    2015г. - 16.2%;     2016г. - 0.0%) </v>
      </c>
      <c r="B36" s="151"/>
      <c r="C36" s="151"/>
      <c r="D36" s="151"/>
      <c r="E36" s="151"/>
      <c r="F36" s="151"/>
      <c r="G36" s="151"/>
    </row>
    <row r="37" spans="1:7" ht="12.75" customHeight="1" thickBot="1">
      <c r="A37" s="116"/>
      <c r="B37" s="115"/>
      <c r="C37" s="115"/>
      <c r="D37" s="33"/>
      <c r="E37" s="34"/>
      <c r="F37" s="35"/>
      <c r="G37" s="36" t="s">
        <v>29</v>
      </c>
    </row>
    <row r="38" spans="1:7" ht="26.25" thickBot="1">
      <c r="A38" s="38"/>
      <c r="B38" s="92" t="str">
        <f>$B$5</f>
        <v>январь-февраль</v>
      </c>
      <c r="C38" s="61" t="str">
        <f>$C$5</f>
        <v>январь-февраль</v>
      </c>
      <c r="D38" s="158" t="s">
        <v>1</v>
      </c>
      <c r="E38" s="159"/>
      <c r="F38" s="154" t="s">
        <v>30</v>
      </c>
      <c r="G38" s="155"/>
    </row>
    <row r="39" spans="1:7" ht="13.5" thickBot="1">
      <c r="A39" s="7"/>
      <c r="B39" s="94" t="str">
        <f>$B$6</f>
        <v>2015г.</v>
      </c>
      <c r="C39" s="94" t="str">
        <f>$C$6</f>
        <v>2016г.</v>
      </c>
      <c r="D39" s="8" t="s">
        <v>3</v>
      </c>
      <c r="E39" s="105" t="s">
        <v>4</v>
      </c>
      <c r="F39" s="10" t="str">
        <f>$F$6</f>
        <v>2015г.</v>
      </c>
      <c r="G39" s="10" t="str">
        <f>$G$6</f>
        <v>2016г.</v>
      </c>
    </row>
    <row r="40" spans="1:9" s="2" customFormat="1" ht="26.25" thickBot="1">
      <c r="A40" s="143" t="s">
        <v>31</v>
      </c>
      <c r="B40" s="144">
        <f>'Исходные данные'!C53</f>
        <v>542349</v>
      </c>
      <c r="C40" s="145">
        <f>'Исходные данные'!D53</f>
        <v>-644839</v>
      </c>
      <c r="D40" s="145">
        <f aca="true" t="shared" si="4" ref="D40:D54">C40-B40</f>
        <v>-1187188</v>
      </c>
      <c r="E40" s="146">
        <f aca="true" t="shared" si="5" ref="E40:E54">IF(B40&lt;&gt;0,IF(AND(B40&gt;0,C40&gt;0),C40/B40*100,IF(AND(B40&lt;0,C40&lt;0),B40/C40*100,"")),"")</f>
      </c>
      <c r="F40" s="147">
        <v>100</v>
      </c>
      <c r="G40" s="147">
        <f>B40/$B$40*100</f>
        <v>100</v>
      </c>
      <c r="H40" s="4"/>
      <c r="I40" s="84"/>
    </row>
    <row r="41" spans="1:9" ht="12.75">
      <c r="A41" s="15" t="s">
        <v>7</v>
      </c>
      <c r="B41" s="12">
        <f>'Исходные данные'!C54</f>
        <v>10415</v>
      </c>
      <c r="C41" s="110">
        <f>'Исходные данные'!D54</f>
        <v>19050</v>
      </c>
      <c r="D41" s="13">
        <f t="shared" si="4"/>
        <v>8635</v>
      </c>
      <c r="E41" s="99">
        <f t="shared" si="5"/>
        <v>182.9092654824772</v>
      </c>
      <c r="F41" s="14">
        <f aca="true" t="shared" si="6" ref="F41:F54">B41/$B$40*100</f>
        <v>1.9203501804188814</v>
      </c>
      <c r="G41" s="14">
        <f aca="true" t="shared" si="7" ref="G41:G54">C41/$C$40*100</f>
        <v>-2.9542257834901426</v>
      </c>
      <c r="H41" s="4"/>
      <c r="I41" s="84"/>
    </row>
    <row r="42" spans="1:9" ht="12.75">
      <c r="A42" s="41" t="s">
        <v>32</v>
      </c>
      <c r="B42" s="12">
        <f>'Исходные данные'!C55</f>
        <v>216</v>
      </c>
      <c r="C42" s="110">
        <f>'Исходные данные'!D55</f>
        <v>138</v>
      </c>
      <c r="D42" s="13">
        <f>C42-B42</f>
        <v>-78</v>
      </c>
      <c r="E42" s="99">
        <f>IF(B42&lt;&gt;0,IF(AND(B42&gt;0,C42&gt;0),C42/B42*100,IF(AND(B42&lt;0,C42&lt;0),B42/C42*100,"")),"")</f>
        <v>63.888888888888886</v>
      </c>
      <c r="F42" s="14">
        <f>B42/$B$40*100</f>
        <v>0.039826753621745405</v>
      </c>
      <c r="G42" s="14">
        <f>C42/$C$40*100</f>
        <v>-0.0214006907150467</v>
      </c>
      <c r="H42" s="4"/>
      <c r="I42" s="84"/>
    </row>
    <row r="43" spans="1:9" ht="12.75">
      <c r="A43" s="20" t="s">
        <v>10</v>
      </c>
      <c r="B43" s="12">
        <f>'Исходные данные'!C56</f>
        <v>430747</v>
      </c>
      <c r="C43" s="110">
        <f>'Исходные данные'!D56</f>
        <v>-765619</v>
      </c>
      <c r="D43" s="17">
        <f t="shared" si="4"/>
        <v>-1196366</v>
      </c>
      <c r="E43" s="100">
        <f t="shared" si="5"/>
      </c>
      <c r="F43" s="19">
        <f t="shared" si="6"/>
        <v>79.42247519586097</v>
      </c>
      <c r="G43" s="19">
        <f t="shared" si="7"/>
        <v>118.73025669973435</v>
      </c>
      <c r="H43" s="4"/>
      <c r="I43" s="84"/>
    </row>
    <row r="44" spans="1:9" ht="12.75">
      <c r="A44" s="20" t="s">
        <v>11</v>
      </c>
      <c r="B44" s="12">
        <f>'Исходные данные'!C57</f>
        <v>1512</v>
      </c>
      <c r="C44" s="110">
        <f>'Исходные данные'!D57</f>
        <v>1717</v>
      </c>
      <c r="D44" s="17">
        <f t="shared" si="4"/>
        <v>205</v>
      </c>
      <c r="E44" s="100">
        <f t="shared" si="5"/>
        <v>113.55820105820106</v>
      </c>
      <c r="F44" s="19">
        <f t="shared" si="6"/>
        <v>0.27878727535221787</v>
      </c>
      <c r="G44" s="19">
        <f t="shared" si="7"/>
        <v>-0.2662680141864869</v>
      </c>
      <c r="H44" s="4"/>
      <c r="I44" s="84"/>
    </row>
    <row r="45" spans="1:9" ht="12.75">
      <c r="A45" s="20" t="s">
        <v>12</v>
      </c>
      <c r="B45" s="12">
        <f>'Исходные данные'!C58</f>
        <v>0</v>
      </c>
      <c r="C45" s="110">
        <f>'Исходные данные'!D58</f>
        <v>-27</v>
      </c>
      <c r="D45" s="17">
        <f t="shared" si="4"/>
        <v>-27</v>
      </c>
      <c r="E45" s="100">
        <f t="shared" si="5"/>
      </c>
      <c r="F45" s="19">
        <f t="shared" si="6"/>
        <v>0</v>
      </c>
      <c r="G45" s="19">
        <f t="shared" si="7"/>
        <v>0.004187091661639572</v>
      </c>
      <c r="H45" s="4"/>
      <c r="I45" s="84"/>
    </row>
    <row r="46" spans="1:9" ht="12.75">
      <c r="A46" s="20" t="s">
        <v>174</v>
      </c>
      <c r="B46" s="12">
        <f>'Исходные данные'!C59</f>
        <v>0</v>
      </c>
      <c r="C46" s="12">
        <f>'Исходные данные'!D59</f>
        <v>-27</v>
      </c>
      <c r="D46" s="17">
        <f t="shared" si="4"/>
        <v>-27</v>
      </c>
      <c r="E46" s="100">
        <f t="shared" si="5"/>
      </c>
      <c r="F46" s="19">
        <f t="shared" si="6"/>
        <v>0</v>
      </c>
      <c r="G46" s="19">
        <f t="shared" si="7"/>
        <v>0.004187091661639572</v>
      </c>
      <c r="H46" s="4"/>
      <c r="I46" s="84"/>
    </row>
    <row r="47" spans="1:9" ht="12.75">
      <c r="A47" s="11" t="s">
        <v>33</v>
      </c>
      <c r="B47" s="12">
        <f>'Исходные данные'!C60</f>
        <v>86012</v>
      </c>
      <c r="C47" s="110">
        <f>'Исходные данные'!D60</f>
        <v>81460</v>
      </c>
      <c r="D47" s="17">
        <f t="shared" si="4"/>
        <v>-4552</v>
      </c>
      <c r="E47" s="100">
        <f t="shared" si="5"/>
        <v>94.70771520252987</v>
      </c>
      <c r="F47" s="19">
        <f t="shared" si="6"/>
        <v>15.859160798673916</v>
      </c>
      <c r="G47" s="19">
        <f t="shared" si="7"/>
        <v>-12.632610620635539</v>
      </c>
      <c r="H47" s="4"/>
      <c r="I47" s="84"/>
    </row>
    <row r="48" spans="1:9" ht="12.75">
      <c r="A48" s="11" t="s">
        <v>144</v>
      </c>
      <c r="B48" s="12">
        <f>'Исходные данные'!C61</f>
        <v>82288</v>
      </c>
      <c r="C48" s="110">
        <f>'Исходные данные'!D61</f>
        <v>77427</v>
      </c>
      <c r="D48" s="17">
        <f t="shared" si="4"/>
        <v>-4861</v>
      </c>
      <c r="E48" s="100">
        <f t="shared" si="5"/>
        <v>94.09269881392184</v>
      </c>
      <c r="F48" s="19">
        <f t="shared" si="6"/>
        <v>15.172518064936046</v>
      </c>
      <c r="G48" s="19">
        <f t="shared" si="7"/>
        <v>-12.007183188361745</v>
      </c>
      <c r="H48" s="4"/>
      <c r="I48" s="84"/>
    </row>
    <row r="49" spans="1:9" ht="12.75">
      <c r="A49" s="11" t="s">
        <v>146</v>
      </c>
      <c r="B49" s="16">
        <f>'Исходные данные'!C62</f>
        <v>48515</v>
      </c>
      <c r="C49" s="40">
        <f>'Исходные данные'!D62</f>
        <v>49886</v>
      </c>
      <c r="D49" s="17">
        <f>C49-B49</f>
        <v>1371</v>
      </c>
      <c r="E49" s="100">
        <f t="shared" si="5"/>
        <v>102.82593012470369</v>
      </c>
      <c r="F49" s="19">
        <f>B49/$B$40*100</f>
        <v>8.945346999810086</v>
      </c>
      <c r="G49" s="19">
        <f>C49/$C$40*100</f>
        <v>-7.736194616020434</v>
      </c>
      <c r="H49" s="4"/>
      <c r="I49" s="84"/>
    </row>
    <row r="50" spans="1:9" ht="12.75">
      <c r="A50" s="11" t="s">
        <v>147</v>
      </c>
      <c r="B50" s="12">
        <f>'Исходные данные'!C63</f>
        <v>33773</v>
      </c>
      <c r="C50" s="110">
        <f>'Исходные данные'!D63</f>
        <v>27541</v>
      </c>
      <c r="D50" s="17">
        <f>C50-B50</f>
        <v>-6232</v>
      </c>
      <c r="E50" s="100">
        <f t="shared" si="5"/>
        <v>81.54738992686465</v>
      </c>
      <c r="F50" s="19">
        <f>B50/$B$40*100</f>
        <v>6.227171065125962</v>
      </c>
      <c r="G50" s="19">
        <f>C50/$C$40*100</f>
        <v>-4.270988572341313</v>
      </c>
      <c r="H50" s="4"/>
      <c r="I50" s="84"/>
    </row>
    <row r="51" spans="1:9" ht="12.75">
      <c r="A51" s="11" t="s">
        <v>143</v>
      </c>
      <c r="B51" s="12">
        <f>'Исходные данные'!C64</f>
        <v>3724</v>
      </c>
      <c r="C51" s="110">
        <f>'Исходные данные'!D64</f>
        <v>4033</v>
      </c>
      <c r="D51" s="17">
        <f t="shared" si="4"/>
        <v>309</v>
      </c>
      <c r="E51" s="100">
        <f t="shared" si="5"/>
        <v>108.29752953813103</v>
      </c>
      <c r="F51" s="19">
        <f t="shared" si="6"/>
        <v>0.6866427337378699</v>
      </c>
      <c r="G51" s="19">
        <f t="shared" si="7"/>
        <v>-0.6254274322737924</v>
      </c>
      <c r="H51" s="4"/>
      <c r="I51" s="84"/>
    </row>
    <row r="52" spans="1:9" ht="12.75">
      <c r="A52" s="23" t="s">
        <v>22</v>
      </c>
      <c r="B52" s="12">
        <f>'Исходные данные'!C65</f>
        <v>11434</v>
      </c>
      <c r="C52" s="110">
        <f>'Исходные данные'!D65</f>
        <v>16193</v>
      </c>
      <c r="D52" s="17">
        <f t="shared" si="4"/>
        <v>4759</v>
      </c>
      <c r="E52" s="100">
        <f t="shared" si="5"/>
        <v>141.62147979709638</v>
      </c>
      <c r="F52" s="19">
        <f t="shared" si="6"/>
        <v>2.1082365782918377</v>
      </c>
      <c r="G52" s="19">
        <f t="shared" si="7"/>
        <v>-2.5111694547010956</v>
      </c>
      <c r="H52" s="4"/>
      <c r="I52" s="84"/>
    </row>
    <row r="53" spans="1:9" ht="12.75">
      <c r="A53" s="23" t="s">
        <v>23</v>
      </c>
      <c r="B53" s="12">
        <f>'Исходные данные'!C66</f>
        <v>5</v>
      </c>
      <c r="C53" s="110">
        <f>'Исходные данные'!D66</f>
        <v>3</v>
      </c>
      <c r="D53" s="17">
        <f t="shared" si="4"/>
        <v>-2</v>
      </c>
      <c r="E53" s="100">
        <f t="shared" si="5"/>
        <v>60</v>
      </c>
      <c r="F53" s="19">
        <f t="shared" si="6"/>
        <v>0.0009219155930959586</v>
      </c>
      <c r="G53" s="19">
        <f t="shared" si="7"/>
        <v>-0.00046523240684884134</v>
      </c>
      <c r="H53" s="4"/>
      <c r="I53" s="84"/>
    </row>
    <row r="54" spans="1:9" ht="12.75">
      <c r="A54" s="11" t="s">
        <v>28</v>
      </c>
      <c r="B54" s="16">
        <f>'Исходные данные'!C67</f>
        <v>2008</v>
      </c>
      <c r="C54" s="40">
        <f>'Исходные данные'!D67</f>
        <v>2246</v>
      </c>
      <c r="D54" s="17">
        <f t="shared" si="4"/>
        <v>238</v>
      </c>
      <c r="E54" s="100">
        <f t="shared" si="5"/>
        <v>111.85258964143425</v>
      </c>
      <c r="F54" s="19">
        <f t="shared" si="6"/>
        <v>0.3702413021873369</v>
      </c>
      <c r="G54" s="19">
        <f t="shared" si="7"/>
        <v>-0.34830399526083256</v>
      </c>
      <c r="H54" s="4"/>
      <c r="I54" s="84"/>
    </row>
    <row r="55" spans="1:7" ht="8.25" customHeight="1">
      <c r="A55" s="37"/>
      <c r="B55" s="43"/>
      <c r="C55" s="44"/>
      <c r="D55" s="45"/>
      <c r="E55" s="45"/>
      <c r="F55" s="46"/>
      <c r="G55" s="46"/>
    </row>
    <row r="56" spans="1:7" ht="32.25" customHeight="1">
      <c r="A56" s="151" t="str">
        <f>"консолидированный бюджет
(доля в консолидированном бюджете:    "&amp;B59&amp;" - "&amp;TEXT(IF(AND(B60&gt;0,B$8&gt;0),B60/B$8*100,IF(AND(B60&lt;0,B$8&lt;0),B$8/B60*100,0)),"0.0")&amp;"%;     "&amp;C59&amp;" - "&amp;TEXT(IF(AND(C60&gt;0,C$8&gt;0),C60/C$8*100,IF(AND(C60&lt;0,C$8&lt;0),C$8/C60*100,0)),"0.0")&amp;"%) "</f>
        <v>консолидированный бюджет
(доля в консолидированном бюджете:    2015г. - 83.8%;     2016г. - 127.8%) </v>
      </c>
      <c r="B56" s="151"/>
      <c r="C56" s="151"/>
      <c r="D56" s="151"/>
      <c r="E56" s="151"/>
      <c r="F56" s="151"/>
      <c r="G56" s="151"/>
    </row>
    <row r="57" spans="1:7" ht="10.5" customHeight="1" thickBot="1">
      <c r="A57" s="117"/>
      <c r="B57" s="47"/>
      <c r="E57" s="36"/>
      <c r="F57" s="35"/>
      <c r="G57" s="36" t="s">
        <v>29</v>
      </c>
    </row>
    <row r="58" spans="1:7" ht="26.25" thickBot="1">
      <c r="A58" s="6"/>
      <c r="B58" s="92" t="str">
        <f>$B$5</f>
        <v>январь-февраль</v>
      </c>
      <c r="C58" s="61" t="str">
        <f>$C$5</f>
        <v>январь-февраль</v>
      </c>
      <c r="D58" s="152" t="s">
        <v>1</v>
      </c>
      <c r="E58" s="153"/>
      <c r="F58" s="154" t="s">
        <v>30</v>
      </c>
      <c r="G58" s="155"/>
    </row>
    <row r="59" spans="1:7" ht="13.5" thickBot="1">
      <c r="A59" s="49"/>
      <c r="B59" s="94" t="str">
        <f>$B$6</f>
        <v>2015г.</v>
      </c>
      <c r="C59" s="94" t="str">
        <f>$C$6</f>
        <v>2016г.</v>
      </c>
      <c r="D59" s="50" t="s">
        <v>3</v>
      </c>
      <c r="E59" s="95" t="s">
        <v>4</v>
      </c>
      <c r="F59" s="10" t="str">
        <f>$F$6</f>
        <v>2015г.</v>
      </c>
      <c r="G59" s="10" t="str">
        <f>$G$6</f>
        <v>2016г.</v>
      </c>
    </row>
    <row r="60" spans="1:9" s="2" customFormat="1" ht="12.75">
      <c r="A60" s="39" t="s">
        <v>34</v>
      </c>
      <c r="B60" s="85">
        <f>'Исходные данные'!C70</f>
        <v>2809035</v>
      </c>
      <c r="C60" s="87">
        <f>'Исходные данные'!D70</f>
        <v>2963712</v>
      </c>
      <c r="D60" s="88">
        <f aca="true" t="shared" si="8" ref="D60:D80">C60-B60</f>
        <v>154677</v>
      </c>
      <c r="E60" s="83">
        <f aca="true" t="shared" si="9" ref="E60:E85">IF(B60&lt;&gt;0,IF(AND(B60&gt;0,C60&gt;0),C60/B60*100,IF(AND(B60&lt;0,C60&lt;0),B60/C60*100,"")),"")</f>
        <v>105.50641056448211</v>
      </c>
      <c r="F60" s="86">
        <v>100</v>
      </c>
      <c r="G60" s="86">
        <f>B60/$B$60*100</f>
        <v>100</v>
      </c>
      <c r="H60" s="84"/>
      <c r="I60" s="84"/>
    </row>
    <row r="61" spans="1:9" ht="12.75">
      <c r="A61" s="11" t="s">
        <v>7</v>
      </c>
      <c r="B61" s="16">
        <f>'Исходные данные'!C71</f>
        <v>202322</v>
      </c>
      <c r="C61" s="22">
        <f>'Исходные данные'!D71</f>
        <v>296703</v>
      </c>
      <c r="D61" s="51">
        <f t="shared" si="8"/>
        <v>94381</v>
      </c>
      <c r="E61" s="18">
        <f t="shared" si="9"/>
        <v>146.64890619902926</v>
      </c>
      <c r="F61" s="19">
        <f aca="true" t="shared" si="10" ref="F61:F78">B61/$B$60*100</f>
        <v>7.202544646115125</v>
      </c>
      <c r="G61" s="19">
        <f aca="true" t="shared" si="11" ref="G61:G80">C61/$C$60*100</f>
        <v>10.011195419797875</v>
      </c>
      <c r="H61" s="4"/>
      <c r="I61" s="84"/>
    </row>
    <row r="62" spans="1:9" ht="12.75">
      <c r="A62" s="20" t="s">
        <v>9</v>
      </c>
      <c r="B62" s="16">
        <f>'Исходные данные'!C72</f>
        <v>2006999</v>
      </c>
      <c r="C62" s="22">
        <f>'Исходные данные'!D72</f>
        <v>2077234</v>
      </c>
      <c r="D62" s="51">
        <f t="shared" si="8"/>
        <v>70235</v>
      </c>
      <c r="E62" s="18">
        <f t="shared" si="9"/>
        <v>103.49950348754533</v>
      </c>
      <c r="F62" s="19">
        <f t="shared" si="10"/>
        <v>71.44798836611149</v>
      </c>
      <c r="G62" s="19">
        <f t="shared" si="11"/>
        <v>70.08892901874407</v>
      </c>
      <c r="H62" s="4"/>
      <c r="I62" s="84"/>
    </row>
    <row r="63" spans="1:9" ht="12.75">
      <c r="A63" s="20" t="s">
        <v>12</v>
      </c>
      <c r="B63" s="16">
        <f>'Исходные данные'!C73</f>
        <v>4122</v>
      </c>
      <c r="C63" s="22">
        <f>'Исходные данные'!D73</f>
        <v>10827</v>
      </c>
      <c r="D63" s="51">
        <f t="shared" si="8"/>
        <v>6705</v>
      </c>
      <c r="E63" s="18">
        <f t="shared" si="9"/>
        <v>262.6637554585153</v>
      </c>
      <c r="F63" s="19">
        <f t="shared" si="10"/>
        <v>0.14674078464668472</v>
      </c>
      <c r="G63" s="19">
        <f t="shared" si="11"/>
        <v>0.36531889738274165</v>
      </c>
      <c r="H63" s="4"/>
      <c r="I63" s="84"/>
    </row>
    <row r="64" spans="1:9" ht="12.75">
      <c r="A64" s="20" t="s">
        <v>176</v>
      </c>
      <c r="B64" s="16">
        <f>'Исходные данные'!C75</f>
        <v>4122</v>
      </c>
      <c r="C64" s="22">
        <f>'Исходные данные'!D75</f>
        <v>10704</v>
      </c>
      <c r="D64" s="51">
        <f t="shared" si="8"/>
        <v>6582</v>
      </c>
      <c r="E64" s="18">
        <f t="shared" si="9"/>
        <v>259.6797671033479</v>
      </c>
      <c r="F64" s="19">
        <f t="shared" si="10"/>
        <v>0.14674078464668472</v>
      </c>
      <c r="G64" s="19">
        <f t="shared" si="11"/>
        <v>0.36116869655351125</v>
      </c>
      <c r="H64" s="4"/>
      <c r="I64" s="84"/>
    </row>
    <row r="65" spans="1:9" ht="12.75">
      <c r="A65" s="11" t="s">
        <v>15</v>
      </c>
      <c r="B65" s="16">
        <f>'Исходные данные'!C76</f>
        <v>128676</v>
      </c>
      <c r="C65" s="22">
        <f>'Исходные данные'!D76</f>
        <v>117064</v>
      </c>
      <c r="D65" s="51">
        <f t="shared" si="8"/>
        <v>-11612</v>
      </c>
      <c r="E65" s="18">
        <f t="shared" si="9"/>
        <v>90.97578414001057</v>
      </c>
      <c r="F65" s="19">
        <f t="shared" si="10"/>
        <v>4.580790200193305</v>
      </c>
      <c r="G65" s="19">
        <f t="shared" si="11"/>
        <v>3.94991146238231</v>
      </c>
      <c r="H65" s="4"/>
      <c r="I65" s="84"/>
    </row>
    <row r="66" spans="1:9" ht="12.75">
      <c r="A66" s="11" t="s">
        <v>144</v>
      </c>
      <c r="B66" s="16">
        <f>'Исходные данные'!C77</f>
        <v>128581</v>
      </c>
      <c r="C66" s="22">
        <f>'Исходные данные'!D77</f>
        <v>117004</v>
      </c>
      <c r="D66" s="51">
        <f>C66-B66</f>
        <v>-11577</v>
      </c>
      <c r="E66" s="18">
        <f t="shared" si="9"/>
        <v>90.99633693936117</v>
      </c>
      <c r="F66" s="19">
        <f>B66/$B$60*100</f>
        <v>4.577408255860108</v>
      </c>
      <c r="G66" s="19">
        <f t="shared" si="11"/>
        <v>3.947886974172929</v>
      </c>
      <c r="H66" s="4"/>
      <c r="I66" s="84"/>
    </row>
    <row r="67" spans="1:9" ht="15" customHeight="1">
      <c r="A67" s="11" t="s">
        <v>145</v>
      </c>
      <c r="B67" s="16">
        <f>'Исходные данные'!C78</f>
        <v>5149</v>
      </c>
      <c r="C67" s="22">
        <f>'Исходные данные'!D78</f>
        <v>863</v>
      </c>
      <c r="D67" s="51">
        <f>C67-B67</f>
        <v>-4286</v>
      </c>
      <c r="E67" s="18">
        <f t="shared" si="9"/>
        <v>16.760536026412893</v>
      </c>
      <c r="F67" s="19">
        <f>B67/$B$60*100</f>
        <v>0.18330138285923814</v>
      </c>
      <c r="G67" s="19">
        <f t="shared" si="11"/>
        <v>0.02911888874492528</v>
      </c>
      <c r="H67" s="4"/>
      <c r="I67" s="84"/>
    </row>
    <row r="68" spans="1:9" ht="12.75">
      <c r="A68" s="11" t="s">
        <v>146</v>
      </c>
      <c r="B68" s="16">
        <f>'Исходные данные'!C79</f>
        <v>72772</v>
      </c>
      <c r="C68" s="22">
        <f>'Исходные данные'!D79</f>
        <v>74829</v>
      </c>
      <c r="D68" s="51">
        <f>C68-B68</f>
        <v>2057</v>
      </c>
      <c r="E68" s="18">
        <f t="shared" si="9"/>
        <v>102.82663661847964</v>
      </c>
      <c r="F68" s="19">
        <f>B68/$B$60*100</f>
        <v>2.590640558056414</v>
      </c>
      <c r="G68" s="19">
        <f t="shared" si="11"/>
        <v>2.5248404703291008</v>
      </c>
      <c r="H68" s="4"/>
      <c r="I68" s="84"/>
    </row>
    <row r="69" spans="1:9" ht="12.75">
      <c r="A69" s="11" t="s">
        <v>147</v>
      </c>
      <c r="B69" s="16">
        <f>'Исходные данные'!C80</f>
        <v>50660</v>
      </c>
      <c r="C69" s="22">
        <f>'Исходные данные'!D80</f>
        <v>41312</v>
      </c>
      <c r="D69" s="51">
        <f>C69-B69</f>
        <v>-9348</v>
      </c>
      <c r="E69" s="18">
        <f t="shared" si="9"/>
        <v>81.54757204895381</v>
      </c>
      <c r="F69" s="19">
        <f>B69/$B$60*100</f>
        <v>1.803466314944456</v>
      </c>
      <c r="G69" s="19">
        <f t="shared" si="11"/>
        <v>1.393927615098903</v>
      </c>
      <c r="H69" s="4"/>
      <c r="I69" s="84"/>
    </row>
    <row r="70" spans="1:9" ht="12.75">
      <c r="A70" s="11" t="s">
        <v>141</v>
      </c>
      <c r="B70" s="16">
        <f>'Исходные данные'!C81</f>
        <v>95</v>
      </c>
      <c r="C70" s="22">
        <f>'Исходные данные'!D81</f>
        <v>60</v>
      </c>
      <c r="D70" s="51">
        <f>C70-B70</f>
        <v>-35</v>
      </c>
      <c r="E70" s="18">
        <f t="shared" si="9"/>
        <v>63.1578947368421</v>
      </c>
      <c r="F70" s="19">
        <f>B70/$B$60*100</f>
        <v>0.0033819443331962757</v>
      </c>
      <c r="G70" s="19">
        <f t="shared" si="11"/>
        <v>0.0020244882093806687</v>
      </c>
      <c r="H70" s="4"/>
      <c r="I70" s="84"/>
    </row>
    <row r="71" spans="1:9" ht="12.75">
      <c r="A71" s="11" t="s">
        <v>35</v>
      </c>
      <c r="B71" s="16">
        <f>'Исходные данные'!C82</f>
        <v>6474</v>
      </c>
      <c r="C71" s="22">
        <f>'Исходные данные'!D82</f>
        <v>5655</v>
      </c>
      <c r="D71" s="51">
        <f t="shared" si="8"/>
        <v>-819</v>
      </c>
      <c r="E71" s="18">
        <f t="shared" si="9"/>
        <v>87.34939759036145</v>
      </c>
      <c r="F71" s="19">
        <f t="shared" si="10"/>
        <v>0.23047060645381778</v>
      </c>
      <c r="G71" s="19">
        <f t="shared" si="11"/>
        <v>0.19080801373412803</v>
      </c>
      <c r="H71" s="4"/>
      <c r="I71" s="84"/>
    </row>
    <row r="72" spans="1:9" ht="12.75">
      <c r="A72" s="11" t="s">
        <v>36</v>
      </c>
      <c r="B72" s="16">
        <f>'Исходные данные'!C83</f>
        <v>48548</v>
      </c>
      <c r="C72" s="22">
        <f>'Исходные данные'!D83</f>
        <v>49988</v>
      </c>
      <c r="D72" s="51">
        <f t="shared" si="8"/>
        <v>1440</v>
      </c>
      <c r="E72" s="18">
        <f t="shared" si="9"/>
        <v>102.9661366070693</v>
      </c>
      <c r="F72" s="19">
        <f t="shared" si="10"/>
        <v>1.7282803525053978</v>
      </c>
      <c r="G72" s="19">
        <f t="shared" si="11"/>
        <v>1.6866686101753476</v>
      </c>
      <c r="H72" s="4"/>
      <c r="I72" s="84"/>
    </row>
    <row r="73" spans="1:9" ht="14.25" customHeight="1">
      <c r="A73" s="23" t="s">
        <v>19</v>
      </c>
      <c r="B73" s="16">
        <f>'Исходные данные'!C84</f>
        <v>69071</v>
      </c>
      <c r="C73" s="22">
        <f>'Исходные данные'!D84</f>
        <v>77493</v>
      </c>
      <c r="D73" s="52">
        <f t="shared" si="8"/>
        <v>8422</v>
      </c>
      <c r="E73" s="18">
        <f t="shared" si="9"/>
        <v>112.1932504234773</v>
      </c>
      <c r="F73" s="19">
        <f t="shared" si="10"/>
        <v>2.4588871267178942</v>
      </c>
      <c r="G73" s="19">
        <f t="shared" si="11"/>
        <v>2.6147277468256025</v>
      </c>
      <c r="H73" s="4"/>
      <c r="I73" s="84"/>
    </row>
    <row r="74" spans="1:9" ht="14.25" customHeight="1">
      <c r="A74" s="11" t="s">
        <v>115</v>
      </c>
      <c r="B74" s="16">
        <f>'Исходные данные'!C85</f>
        <v>48816</v>
      </c>
      <c r="C74" s="22">
        <f>'Исходные данные'!D85</f>
        <v>59679</v>
      </c>
      <c r="D74" s="52">
        <f>C74-B74</f>
        <v>10863</v>
      </c>
      <c r="E74" s="18">
        <f t="shared" si="9"/>
        <v>122.25294985250737</v>
      </c>
      <c r="F74" s="19">
        <f>B74/$B$60*100</f>
        <v>1.7378209954664146</v>
      </c>
      <c r="G74" s="19">
        <f t="shared" si="11"/>
        <v>2.013657197460482</v>
      </c>
      <c r="H74" s="4"/>
      <c r="I74" s="84"/>
    </row>
    <row r="75" spans="1:9" ht="14.25" customHeight="1">
      <c r="A75" s="11" t="s">
        <v>116</v>
      </c>
      <c r="B75" s="16">
        <f>'Исходные данные'!C86</f>
        <v>20255</v>
      </c>
      <c r="C75" s="22">
        <f>'Исходные данные'!D86</f>
        <v>17814</v>
      </c>
      <c r="D75" s="52">
        <f>C75-B75</f>
        <v>-2441</v>
      </c>
      <c r="E75" s="18">
        <f t="shared" si="9"/>
        <v>87.94865465317206</v>
      </c>
      <c r="F75" s="19">
        <f>B75/$B$60*100</f>
        <v>0.7210661312514797</v>
      </c>
      <c r="G75" s="19">
        <f t="shared" si="11"/>
        <v>0.6010705493651205</v>
      </c>
      <c r="H75" s="4"/>
      <c r="I75" s="84"/>
    </row>
    <row r="76" spans="1:9" ht="14.25" customHeight="1">
      <c r="A76" s="23" t="s">
        <v>20</v>
      </c>
      <c r="B76" s="16">
        <f>'Исходные данные'!C87</f>
        <v>99894</v>
      </c>
      <c r="C76" s="22">
        <f>'Исходные данные'!D87</f>
        <v>92446</v>
      </c>
      <c r="D76" s="52">
        <f t="shared" si="8"/>
        <v>-7448</v>
      </c>
      <c r="E76" s="18">
        <f t="shared" si="9"/>
        <v>92.5440967425471</v>
      </c>
      <c r="F76" s="19">
        <f t="shared" si="10"/>
        <v>3.5561678654769344</v>
      </c>
      <c r="G76" s="19">
        <f t="shared" si="11"/>
        <v>3.1192639500734214</v>
      </c>
      <c r="H76" s="4"/>
      <c r="I76" s="84"/>
    </row>
    <row r="77" spans="1:9" ht="14.25" customHeight="1">
      <c r="A77" s="23" t="s">
        <v>21</v>
      </c>
      <c r="B77" s="16">
        <f>'Исходные данные'!C88</f>
        <v>196</v>
      </c>
      <c r="C77" s="22">
        <f>'Исходные данные'!D88</f>
        <v>196</v>
      </c>
      <c r="D77" s="52">
        <f t="shared" si="8"/>
        <v>0</v>
      </c>
      <c r="E77" s="18">
        <f t="shared" si="9"/>
        <v>100</v>
      </c>
      <c r="F77" s="19">
        <f t="shared" si="10"/>
        <v>0.006977485150594422</v>
      </c>
      <c r="G77" s="19">
        <f t="shared" si="11"/>
        <v>0.0066133281506435175</v>
      </c>
      <c r="H77" s="4"/>
      <c r="I77" s="84"/>
    </row>
    <row r="78" spans="1:9" ht="14.25" customHeight="1">
      <c r="A78" s="23" t="s">
        <v>22</v>
      </c>
      <c r="B78" s="16">
        <f>'Исходные данные'!C89</f>
        <v>17052</v>
      </c>
      <c r="C78" s="22">
        <f>'Исходные данные'!D89</f>
        <v>16852</v>
      </c>
      <c r="D78" s="52">
        <f t="shared" si="8"/>
        <v>-200</v>
      </c>
      <c r="E78" s="18">
        <f t="shared" si="9"/>
        <v>98.82711705371804</v>
      </c>
      <c r="F78" s="19">
        <f t="shared" si="10"/>
        <v>0.6070412081017147</v>
      </c>
      <c r="G78" s="19">
        <f t="shared" si="11"/>
        <v>0.5686112550747171</v>
      </c>
      <c r="H78" s="4"/>
      <c r="I78" s="84"/>
    </row>
    <row r="79" spans="1:9" ht="14.25" customHeight="1">
      <c r="A79" s="23" t="s">
        <v>37</v>
      </c>
      <c r="B79" s="16">
        <f>'Исходные данные'!C90</f>
        <v>224050</v>
      </c>
      <c r="C79" s="22">
        <f>'Исходные данные'!D90</f>
        <v>217334</v>
      </c>
      <c r="D79" s="52">
        <f t="shared" si="8"/>
        <v>-6716</v>
      </c>
      <c r="E79" s="18">
        <f t="shared" si="9"/>
        <v>97.00245480919438</v>
      </c>
      <c r="F79" s="19">
        <f aca="true" t="shared" si="12" ref="F79:F85">B79/$B$60*100</f>
        <v>7.976048714238164</v>
      </c>
      <c r="G79" s="19">
        <f t="shared" si="11"/>
        <v>7.33316867495897</v>
      </c>
      <c r="H79" s="4"/>
      <c r="I79" s="84"/>
    </row>
    <row r="80" spans="1:9" ht="12.75">
      <c r="A80" s="23" t="s">
        <v>40</v>
      </c>
      <c r="B80" s="16">
        <f>'Исходные данные'!C91</f>
        <v>101849</v>
      </c>
      <c r="C80" s="22">
        <f>'Исходные данные'!D91</f>
        <v>95076</v>
      </c>
      <c r="D80" s="52">
        <f t="shared" si="8"/>
        <v>-6773</v>
      </c>
      <c r="E80" s="18">
        <f t="shared" si="9"/>
        <v>93.34995925340455</v>
      </c>
      <c r="F80" s="19">
        <f t="shared" si="12"/>
        <v>3.62576471991271</v>
      </c>
      <c r="G80" s="19">
        <f t="shared" si="11"/>
        <v>3.2080040165846078</v>
      </c>
      <c r="H80" s="4"/>
      <c r="I80" s="84"/>
    </row>
    <row r="81" spans="1:9" ht="14.25" customHeight="1">
      <c r="A81" s="23" t="s">
        <v>39</v>
      </c>
      <c r="B81" s="16">
        <f>'Исходные данные'!C92</f>
        <v>110391</v>
      </c>
      <c r="C81" s="22">
        <f>'Исходные данные'!D92</f>
        <v>113888</v>
      </c>
      <c r="D81" s="52">
        <f>C81-B81</f>
        <v>3497</v>
      </c>
      <c r="E81" s="18">
        <f t="shared" si="9"/>
        <v>103.16783071083692</v>
      </c>
      <c r="F81" s="19">
        <f t="shared" si="12"/>
        <v>3.929854914588106</v>
      </c>
      <c r="G81" s="19">
        <f>C81/$C$60*100</f>
        <v>3.8427485531657597</v>
      </c>
      <c r="H81" s="4"/>
      <c r="I81" s="84"/>
    </row>
    <row r="82" spans="1:9" ht="14.25" customHeight="1">
      <c r="A82" s="23" t="s">
        <v>41</v>
      </c>
      <c r="B82" s="16">
        <f>'Исходные данные'!C93</f>
        <v>1021</v>
      </c>
      <c r="C82" s="22">
        <f>'Исходные данные'!D93</f>
        <v>540</v>
      </c>
      <c r="D82" s="52">
        <f>C82-B82</f>
        <v>-481</v>
      </c>
      <c r="E82" s="18">
        <f t="shared" si="9"/>
        <v>52.889324191968655</v>
      </c>
      <c r="F82" s="19">
        <f t="shared" si="12"/>
        <v>0.03634700172835155</v>
      </c>
      <c r="G82" s="19">
        <f>C82/$C$60*100</f>
        <v>0.018220393884426016</v>
      </c>
      <c r="H82" s="4"/>
      <c r="I82" s="84"/>
    </row>
    <row r="83" spans="1:9" ht="26.25" customHeight="1">
      <c r="A83" s="23" t="s">
        <v>142</v>
      </c>
      <c r="B83" s="16">
        <f>'Исходные данные'!C94</f>
        <v>10775</v>
      </c>
      <c r="C83" s="22">
        <f>'Исходные данные'!D94</f>
        <v>7832</v>
      </c>
      <c r="D83" s="52">
        <f>C83-B83</f>
        <v>-2943</v>
      </c>
      <c r="E83" s="18">
        <f t="shared" si="9"/>
        <v>72.68677494199535</v>
      </c>
      <c r="F83" s="19">
        <f t="shared" si="12"/>
        <v>0.3835836862125249</v>
      </c>
      <c r="G83" s="19">
        <f>C83/$C$60*100</f>
        <v>0.26426319426448996</v>
      </c>
      <c r="H83" s="4"/>
      <c r="I83" s="84"/>
    </row>
    <row r="84" spans="1:9" ht="12.75">
      <c r="A84" s="23" t="s">
        <v>23</v>
      </c>
      <c r="B84" s="16">
        <f>'Исходные данные'!C96</f>
        <v>4</v>
      </c>
      <c r="C84" s="22">
        <f>'Исходные данные'!D96</f>
        <v>32</v>
      </c>
      <c r="D84" s="52">
        <f>C84-B84</f>
        <v>28</v>
      </c>
      <c r="E84" s="18">
        <f t="shared" si="9"/>
        <v>800</v>
      </c>
      <c r="F84" s="19">
        <f t="shared" si="12"/>
        <v>0.00014239765613458002</v>
      </c>
      <c r="G84" s="19">
        <f>C84/$C$60*100</f>
        <v>0.0010797270450030232</v>
      </c>
      <c r="H84" s="4"/>
      <c r="I84" s="84"/>
    </row>
    <row r="85" spans="1:9" ht="14.25" customHeight="1" thickBot="1">
      <c r="A85" s="24" t="s">
        <v>28</v>
      </c>
      <c r="B85" s="25">
        <f>'Исходные данные'!C105</f>
        <v>1627</v>
      </c>
      <c r="C85" s="53">
        <f>'Исходные данные'!D105</f>
        <v>1888</v>
      </c>
      <c r="D85" s="54">
        <f>C85-B85</f>
        <v>261</v>
      </c>
      <c r="E85" s="26">
        <f t="shared" si="9"/>
        <v>116.0417947141979</v>
      </c>
      <c r="F85" s="27">
        <f t="shared" si="12"/>
        <v>0.057920246632740424</v>
      </c>
      <c r="G85" s="27">
        <f>C85/$C$60*100</f>
        <v>0.06370389565517837</v>
      </c>
      <c r="H85" s="4"/>
      <c r="I85" s="84"/>
    </row>
    <row r="86" spans="1:9" ht="10.5" customHeight="1">
      <c r="A86" s="37"/>
      <c r="B86" s="43"/>
      <c r="C86" s="44"/>
      <c r="D86" s="45"/>
      <c r="E86" s="45"/>
      <c r="F86" s="46"/>
      <c r="G86" s="46"/>
      <c r="H86" s="4"/>
      <c r="I86" s="4"/>
    </row>
    <row r="87" spans="1:9" ht="28.5" customHeight="1">
      <c r="A87" s="151" t="str">
        <f>"краевой бюджет
(доля в территориальном бюджете:    "&amp;B90&amp;" - "&amp;TEXT(IF(AND(B91&gt;0,B$60&gt;0),B91/B$60*100,IF(AND(B91&lt;0,B$60&lt;0),B$60/B91*100,0)),"0.0")&amp;"%;     "&amp;C90&amp;" - "&amp;TEXT(IF(AND(C91&gt;0,C$60&gt;0),C91/C$60*100,IF(AND(C91&lt;0,C$60&lt;0),C$60/C91*100,0)),"0.0")&amp;"%) "</f>
        <v>краевой бюджет
(доля в территориальном бюджете:    2015г. - 67.2%;     2016г. - 69.0%) </v>
      </c>
      <c r="B87" s="151"/>
      <c r="C87" s="151"/>
      <c r="D87" s="151"/>
      <c r="E87" s="151"/>
      <c r="F87" s="151"/>
      <c r="G87" s="151"/>
      <c r="H87" s="4"/>
      <c r="I87" s="4"/>
    </row>
    <row r="88" spans="2:9" ht="10.5" customHeight="1" thickBot="1">
      <c r="B88" s="47"/>
      <c r="D88" s="55"/>
      <c r="E88" s="55"/>
      <c r="F88" s="35"/>
      <c r="G88" s="36" t="s">
        <v>29</v>
      </c>
      <c r="H88" s="4"/>
      <c r="I88" s="4"/>
    </row>
    <row r="89" spans="1:9" ht="26.25" thickBot="1">
      <c r="A89" s="6"/>
      <c r="B89" s="92" t="str">
        <f>$B$5</f>
        <v>январь-февраль</v>
      </c>
      <c r="C89" s="61" t="str">
        <f>$C$5</f>
        <v>январь-февраль</v>
      </c>
      <c r="D89" s="152" t="s">
        <v>1</v>
      </c>
      <c r="E89" s="153"/>
      <c r="F89" s="154" t="s">
        <v>30</v>
      </c>
      <c r="G89" s="155"/>
      <c r="H89" s="4"/>
      <c r="I89" s="4"/>
    </row>
    <row r="90" spans="1:9" ht="13.5" thickBot="1">
      <c r="A90" s="49"/>
      <c r="B90" s="94" t="str">
        <f>$B$6</f>
        <v>2015г.</v>
      </c>
      <c r="C90" s="94" t="str">
        <f>$C$6</f>
        <v>2016г.</v>
      </c>
      <c r="D90" s="50" t="s">
        <v>3</v>
      </c>
      <c r="E90" s="95" t="s">
        <v>4</v>
      </c>
      <c r="F90" s="10" t="str">
        <f>$F$6</f>
        <v>2015г.</v>
      </c>
      <c r="G90" s="10" t="str">
        <f>$G$6</f>
        <v>2016г.</v>
      </c>
      <c r="H90" s="4"/>
      <c r="I90" s="4"/>
    </row>
    <row r="91" spans="1:9" s="2" customFormat="1" ht="12.75">
      <c r="A91" s="39" t="s">
        <v>34</v>
      </c>
      <c r="B91" s="85">
        <f>'Исходные данные'!C107</f>
        <v>1886992</v>
      </c>
      <c r="C91" s="85">
        <f>'Исходные данные'!D107</f>
        <v>2044463</v>
      </c>
      <c r="D91" s="88">
        <f aca="true" t="shared" si="13" ref="D91:D109">C91-B91</f>
        <v>157471</v>
      </c>
      <c r="E91" s="83">
        <f aca="true" t="shared" si="14" ref="E91:E112">IF(B91&lt;&gt;0,IF(AND(B91&gt;0,C91&gt;0),C91/B91*100,IF(AND(B91&lt;0,C91&lt;0),B91/C91*100,"")),"")</f>
        <v>108.34508042429434</v>
      </c>
      <c r="F91" s="86">
        <v>100</v>
      </c>
      <c r="G91" s="86">
        <v>100</v>
      </c>
      <c r="H91" s="84"/>
      <c r="I91" s="84"/>
    </row>
    <row r="92" spans="1:9" ht="12.75">
      <c r="A92" s="11" t="s">
        <v>7</v>
      </c>
      <c r="B92" s="16">
        <f>'Исходные данные'!C108</f>
        <v>202322</v>
      </c>
      <c r="C92" s="22">
        <f>'Исходные данные'!D108</f>
        <v>296703</v>
      </c>
      <c r="D92" s="51">
        <f t="shared" si="13"/>
        <v>94381</v>
      </c>
      <c r="E92" s="18">
        <f t="shared" si="14"/>
        <v>146.64890619902926</v>
      </c>
      <c r="F92" s="19">
        <f aca="true" t="shared" si="15" ref="F92:F109">B92/$B$91*100</f>
        <v>10.721932048466554</v>
      </c>
      <c r="G92" s="19">
        <f aca="true" t="shared" si="16" ref="G92:G109">C92/$C$91*100</f>
        <v>14.512515022282136</v>
      </c>
      <c r="H92" s="4"/>
      <c r="I92" s="84"/>
    </row>
    <row r="93" spans="1:9" ht="12.75">
      <c r="A93" s="20" t="s">
        <v>9</v>
      </c>
      <c r="B93" s="16">
        <f>'Исходные данные'!C109</f>
        <v>1394058</v>
      </c>
      <c r="C93" s="22">
        <f>'Исходные данные'!D109</f>
        <v>1453932</v>
      </c>
      <c r="D93" s="51">
        <f t="shared" si="13"/>
        <v>59874</v>
      </c>
      <c r="E93" s="18">
        <f t="shared" si="14"/>
        <v>104.29494325200244</v>
      </c>
      <c r="F93" s="19">
        <f t="shared" si="15"/>
        <v>73.87726074090403</v>
      </c>
      <c r="G93" s="19">
        <f t="shared" si="16"/>
        <v>71.1155936791226</v>
      </c>
      <c r="H93" s="4"/>
      <c r="I93" s="84"/>
    </row>
    <row r="94" spans="1:10" ht="12.75">
      <c r="A94" s="20" t="s">
        <v>12</v>
      </c>
      <c r="B94" s="16">
        <f>'Исходные данные'!C110</f>
        <v>2061</v>
      </c>
      <c r="C94" s="22">
        <f>'Исходные данные'!D110</f>
        <v>5475</v>
      </c>
      <c r="D94" s="51">
        <f t="shared" si="13"/>
        <v>3414</v>
      </c>
      <c r="E94" s="18">
        <f t="shared" si="14"/>
        <v>265.64774381368267</v>
      </c>
      <c r="F94" s="19">
        <f t="shared" si="15"/>
        <v>0.1092214487395813</v>
      </c>
      <c r="G94" s="19">
        <f t="shared" si="16"/>
        <v>0.2677964824993165</v>
      </c>
      <c r="H94" s="4"/>
      <c r="I94" s="84"/>
      <c r="J94" s="59"/>
    </row>
    <row r="95" spans="1:9" ht="12.75">
      <c r="A95" s="21" t="s">
        <v>13</v>
      </c>
      <c r="B95" s="16">
        <f>'Исходные данные'!C111</f>
        <v>0</v>
      </c>
      <c r="C95" s="22">
        <f>'Исходные данные'!D111</f>
        <v>123</v>
      </c>
      <c r="D95" s="51">
        <f t="shared" si="13"/>
        <v>123</v>
      </c>
      <c r="E95" s="18">
        <f t="shared" si="14"/>
      </c>
      <c r="F95" s="19">
        <f t="shared" si="15"/>
        <v>0</v>
      </c>
      <c r="G95" s="19">
        <f t="shared" si="16"/>
        <v>0.00601624974382026</v>
      </c>
      <c r="H95" s="4"/>
      <c r="I95" s="84"/>
    </row>
    <row r="96" spans="1:9" ht="12.75">
      <c r="A96" s="20" t="s">
        <v>14</v>
      </c>
      <c r="B96" s="16">
        <f>'Исходные данные'!C112</f>
        <v>2061</v>
      </c>
      <c r="C96" s="22">
        <f>'Исходные данные'!D112</f>
        <v>5352</v>
      </c>
      <c r="D96" s="51">
        <f t="shared" si="13"/>
        <v>3291</v>
      </c>
      <c r="E96" s="18">
        <f t="shared" si="14"/>
        <v>259.6797671033479</v>
      </c>
      <c r="F96" s="19">
        <f t="shared" si="15"/>
        <v>0.1092214487395813</v>
      </c>
      <c r="G96" s="19">
        <f t="shared" si="16"/>
        <v>0.26178023275549617</v>
      </c>
      <c r="H96" s="4"/>
      <c r="I96" s="84"/>
    </row>
    <row r="97" spans="1:9" ht="12.75">
      <c r="A97" s="11" t="s">
        <v>15</v>
      </c>
      <c r="B97" s="16">
        <f>'Исходные данные'!C113</f>
        <v>67983</v>
      </c>
      <c r="C97" s="22">
        <f>'Исходные данные'!D113</f>
        <v>64189</v>
      </c>
      <c r="D97" s="51">
        <f t="shared" si="13"/>
        <v>-3794</v>
      </c>
      <c r="E97" s="18">
        <f t="shared" si="14"/>
        <v>94.4191930335525</v>
      </c>
      <c r="F97" s="19">
        <f t="shared" si="15"/>
        <v>3.6027179765468</v>
      </c>
      <c r="G97" s="19">
        <f t="shared" si="16"/>
        <v>3.1396508520819406</v>
      </c>
      <c r="H97" s="4"/>
      <c r="I97" s="84"/>
    </row>
    <row r="98" spans="1:9" ht="12.75">
      <c r="A98" s="11" t="s">
        <v>144</v>
      </c>
      <c r="B98" s="16">
        <f>'Исходные данные'!C114</f>
        <v>67888</v>
      </c>
      <c r="C98" s="22">
        <f>'Исходные данные'!D114</f>
        <v>64129</v>
      </c>
      <c r="D98" s="51">
        <f>C98-B98</f>
        <v>-3759</v>
      </c>
      <c r="E98" s="18">
        <f t="shared" si="14"/>
        <v>94.46293895828424</v>
      </c>
      <c r="F98" s="19">
        <f>B98/$B$91*100</f>
        <v>3.597683508992089</v>
      </c>
      <c r="G98" s="19">
        <f>C98/$C$91*100</f>
        <v>3.136716096109345</v>
      </c>
      <c r="H98" s="4"/>
      <c r="I98" s="84"/>
    </row>
    <row r="99" spans="1:9" ht="12.75">
      <c r="A99" s="11" t="s">
        <v>146</v>
      </c>
      <c r="B99" s="16">
        <f>'Исходные данные'!C115</f>
        <v>40025</v>
      </c>
      <c r="C99" s="22">
        <f>'Исходные данные'!D115</f>
        <v>41326</v>
      </c>
      <c r="D99" s="51">
        <f>C99-B99</f>
        <v>1301</v>
      </c>
      <c r="E99" s="18">
        <f t="shared" si="14"/>
        <v>103.25046845721424</v>
      </c>
      <c r="F99" s="19">
        <f>B99/$B$91*100</f>
        <v>2.121100672392888</v>
      </c>
      <c r="G99" s="19">
        <f>C99/$C$91*100</f>
        <v>2.021362088724521</v>
      </c>
      <c r="H99" s="4"/>
      <c r="I99" s="84"/>
    </row>
    <row r="100" spans="1:9" ht="12.75">
      <c r="A100" s="11" t="s">
        <v>147</v>
      </c>
      <c r="B100" s="16">
        <f>'Исходные данные'!C116</f>
        <v>27863</v>
      </c>
      <c r="C100" s="22">
        <f>'Исходные данные'!D116</f>
        <v>22803</v>
      </c>
      <c r="D100" s="51">
        <f>C100-B100</f>
        <v>-5060</v>
      </c>
      <c r="E100" s="18">
        <f t="shared" si="14"/>
        <v>81.83971575207264</v>
      </c>
      <c r="F100" s="19">
        <f>B100/$B$91*100</f>
        <v>1.4765828365992013</v>
      </c>
      <c r="G100" s="19">
        <f>C100/$C$91*100</f>
        <v>1.1153540073848243</v>
      </c>
      <c r="H100" s="4"/>
      <c r="I100" s="84"/>
    </row>
    <row r="101" spans="1:9" ht="12.75">
      <c r="A101" s="11" t="s">
        <v>141</v>
      </c>
      <c r="B101" s="16">
        <f>'Исходные данные'!C117</f>
        <v>95</v>
      </c>
      <c r="C101" s="22">
        <f>'Исходные данные'!D117</f>
        <v>60</v>
      </c>
      <c r="D101" s="51">
        <f>C101-B101</f>
        <v>-35</v>
      </c>
      <c r="E101" s="18">
        <f t="shared" si="14"/>
        <v>63.1578947368421</v>
      </c>
      <c r="F101" s="19">
        <f>B101/$B$91*100</f>
        <v>0.005034467554711414</v>
      </c>
      <c r="G101" s="19">
        <f>C101/$C$91*100</f>
        <v>0.002934755972595249</v>
      </c>
      <c r="H101" s="4"/>
      <c r="I101" s="84"/>
    </row>
    <row r="102" spans="1:9" ht="12.75">
      <c r="A102" s="11" t="s">
        <v>36</v>
      </c>
      <c r="B102" s="16">
        <f>'Исходные данные'!C118</f>
        <v>48548</v>
      </c>
      <c r="C102" s="22">
        <f>'Исходные данные'!D118</f>
        <v>49988</v>
      </c>
      <c r="D102" s="51">
        <f t="shared" si="13"/>
        <v>1440</v>
      </c>
      <c r="E102" s="18">
        <f t="shared" si="14"/>
        <v>102.9661366070693</v>
      </c>
      <c r="F102" s="19">
        <f t="shared" si="15"/>
        <v>2.5727719036434706</v>
      </c>
      <c r="G102" s="19">
        <f t="shared" si="16"/>
        <v>2.445043025968188</v>
      </c>
      <c r="H102" s="4"/>
      <c r="I102" s="84"/>
    </row>
    <row r="103" spans="1:9" ht="14.25" customHeight="1">
      <c r="A103" s="23" t="s">
        <v>19</v>
      </c>
      <c r="B103" s="16">
        <f>'Исходные данные'!C119</f>
        <v>69071</v>
      </c>
      <c r="C103" s="22">
        <f>'Исходные данные'!D119</f>
        <v>77493</v>
      </c>
      <c r="D103" s="51">
        <f t="shared" si="13"/>
        <v>8422</v>
      </c>
      <c r="E103" s="18">
        <f t="shared" si="14"/>
        <v>112.1932504234773</v>
      </c>
      <c r="F103" s="19">
        <f t="shared" si="15"/>
        <v>3.6603758786470744</v>
      </c>
      <c r="G103" s="19">
        <f t="shared" si="16"/>
        <v>3.790384076405393</v>
      </c>
      <c r="H103" s="4"/>
      <c r="I103" s="84"/>
    </row>
    <row r="104" spans="1:9" ht="14.25" customHeight="1">
      <c r="A104" s="11" t="s">
        <v>115</v>
      </c>
      <c r="B104" s="16">
        <f>'Исходные данные'!C120</f>
        <v>48816</v>
      </c>
      <c r="C104" s="22">
        <f>'Исходные данные'!D120</f>
        <v>59679</v>
      </c>
      <c r="D104" s="51">
        <f>C104-B104</f>
        <v>10863</v>
      </c>
      <c r="E104" s="18">
        <f t="shared" si="14"/>
        <v>122.25294985250737</v>
      </c>
      <c r="F104" s="19">
        <f>B104/$B$91*100</f>
        <v>2.5869744015872884</v>
      </c>
      <c r="G104" s="19">
        <f>C104/$C$91*100</f>
        <v>2.919055028141864</v>
      </c>
      <c r="H104" s="4"/>
      <c r="I104" s="84"/>
    </row>
    <row r="105" spans="1:9" ht="14.25" customHeight="1">
      <c r="A105" s="11" t="s">
        <v>116</v>
      </c>
      <c r="B105" s="16">
        <f>'Исходные данные'!C121</f>
        <v>20255</v>
      </c>
      <c r="C105" s="22">
        <f>'Исходные данные'!D121</f>
        <v>17814</v>
      </c>
      <c r="D105" s="51">
        <f>C105-B105</f>
        <v>-2441</v>
      </c>
      <c r="E105" s="18">
        <f t="shared" si="14"/>
        <v>87.94865465317206</v>
      </c>
      <c r="F105" s="19">
        <f>B105/$B$91*100</f>
        <v>1.0734014770597862</v>
      </c>
      <c r="G105" s="19">
        <f>C105/$C$91*100</f>
        <v>0.8713290482635293</v>
      </c>
      <c r="H105" s="4"/>
      <c r="I105" s="84"/>
    </row>
    <row r="106" spans="1:9" ht="14.25" customHeight="1" hidden="1">
      <c r="A106" s="23" t="s">
        <v>21</v>
      </c>
      <c r="B106" s="16">
        <f>'Исходные данные'!C122</f>
        <v>196</v>
      </c>
      <c r="C106" s="22">
        <f>'Исходные данные'!D122</f>
        <v>196</v>
      </c>
      <c r="D106" s="51">
        <f t="shared" si="13"/>
        <v>0</v>
      </c>
      <c r="E106" s="18">
        <f t="shared" si="14"/>
        <v>100</v>
      </c>
      <c r="F106" s="19">
        <f t="shared" si="15"/>
        <v>0.010386901481299338</v>
      </c>
      <c r="G106" s="19">
        <f t="shared" si="16"/>
        <v>0.009586869510477812</v>
      </c>
      <c r="H106" s="4"/>
      <c r="I106" s="84"/>
    </row>
    <row r="107" spans="1:9" ht="14.25" customHeight="1">
      <c r="A107" s="23" t="s">
        <v>22</v>
      </c>
      <c r="B107" s="16">
        <f>'Исходные данные'!C123</f>
        <v>7</v>
      </c>
      <c r="C107" s="22">
        <f>'Исходные данные'!D123</f>
        <v>25</v>
      </c>
      <c r="D107" s="51">
        <f t="shared" si="13"/>
        <v>18</v>
      </c>
      <c r="E107" s="18">
        <f t="shared" si="14"/>
        <v>357.14285714285717</v>
      </c>
      <c r="F107" s="19">
        <f t="shared" si="15"/>
        <v>0.0003709607671892621</v>
      </c>
      <c r="G107" s="19">
        <f t="shared" si="16"/>
        <v>0.0012228149885813535</v>
      </c>
      <c r="H107" s="4"/>
      <c r="I107" s="84"/>
    </row>
    <row r="108" spans="1:9" ht="14.25" customHeight="1">
      <c r="A108" s="23" t="s">
        <v>37</v>
      </c>
      <c r="B108" s="16">
        <f>'Исходные данные'!C124</f>
        <v>101866</v>
      </c>
      <c r="C108" s="22">
        <f>'Исходные данные'!D124</f>
        <v>95068</v>
      </c>
      <c r="D108" s="51">
        <f t="shared" si="13"/>
        <v>-6798</v>
      </c>
      <c r="E108" s="18">
        <f t="shared" si="14"/>
        <v>93.3265270060668</v>
      </c>
      <c r="F108" s="19">
        <f t="shared" si="15"/>
        <v>5.398327072928767</v>
      </c>
      <c r="G108" s="19">
        <f t="shared" si="16"/>
        <v>4.650023013378085</v>
      </c>
      <c r="H108" s="4"/>
      <c r="I108" s="84"/>
    </row>
    <row r="109" spans="1:9" ht="12.75">
      <c r="A109" s="23" t="s">
        <v>40</v>
      </c>
      <c r="B109" s="16">
        <f>'Исходные данные'!C125</f>
        <v>101849</v>
      </c>
      <c r="C109" s="22">
        <f>'Исходные данные'!D125</f>
        <v>95076</v>
      </c>
      <c r="D109" s="51">
        <f t="shared" si="13"/>
        <v>-6773</v>
      </c>
      <c r="E109" s="18">
        <f t="shared" si="14"/>
        <v>93.34995925340455</v>
      </c>
      <c r="F109" s="19">
        <f t="shared" si="15"/>
        <v>5.39742616820845</v>
      </c>
      <c r="G109" s="19">
        <f t="shared" si="16"/>
        <v>4.650414314174431</v>
      </c>
      <c r="H109" s="4"/>
      <c r="I109" s="84"/>
    </row>
    <row r="110" spans="1:9" ht="14.25" customHeight="1">
      <c r="A110" s="23" t="s">
        <v>41</v>
      </c>
      <c r="B110" s="16">
        <f>'Исходные данные'!C126</f>
        <v>3</v>
      </c>
      <c r="C110" s="22">
        <f>'Исходные данные'!D126</f>
        <v>-6</v>
      </c>
      <c r="D110" s="51">
        <f>C110-B110</f>
        <v>-9</v>
      </c>
      <c r="E110" s="18">
        <f t="shared" si="14"/>
      </c>
      <c r="F110" s="19">
        <f>B110/$B$91*100</f>
        <v>0.00015898318593825518</v>
      </c>
      <c r="G110" s="19">
        <f>C110/$C$91*100</f>
        <v>-0.0002934755972595249</v>
      </c>
      <c r="H110" s="4"/>
      <c r="I110" s="84"/>
    </row>
    <row r="111" spans="1:9" ht="12" customHeight="1">
      <c r="A111" s="23" t="s">
        <v>23</v>
      </c>
      <c r="B111" s="16">
        <f>'Исходные данные'!C128</f>
        <v>0</v>
      </c>
      <c r="C111" s="22">
        <f>'Исходные данные'!D128</f>
        <v>17</v>
      </c>
      <c r="D111" s="51">
        <f>C111-B111</f>
        <v>17</v>
      </c>
      <c r="E111" s="18">
        <f t="shared" si="14"/>
      </c>
      <c r="F111" s="19">
        <f>B111/$B$91*100</f>
        <v>0</v>
      </c>
      <c r="G111" s="19">
        <f>C111/$C$91*100</f>
        <v>0.0008315141922353204</v>
      </c>
      <c r="H111" s="4"/>
      <c r="I111" s="84"/>
    </row>
    <row r="112" spans="1:9" ht="14.25" customHeight="1" thickBot="1">
      <c r="A112" s="24" t="s">
        <v>28</v>
      </c>
      <c r="B112" s="25">
        <f>'Исходные данные'!C133</f>
        <v>880</v>
      </c>
      <c r="C112" s="42">
        <f>'Исходные данные'!D133</f>
        <v>1377</v>
      </c>
      <c r="D112" s="54">
        <f>C112-B112</f>
        <v>497</v>
      </c>
      <c r="E112" s="26">
        <f t="shared" si="14"/>
        <v>156.47727272727272</v>
      </c>
      <c r="F112" s="27">
        <f>B112/$B$91*100</f>
        <v>0.046635067875221516</v>
      </c>
      <c r="G112" s="27">
        <f>C112/$C$91*100</f>
        <v>0.06735264957106096</v>
      </c>
      <c r="I112" s="84"/>
    </row>
    <row r="113" spans="1:7" ht="9.75" customHeight="1">
      <c r="A113" s="28"/>
      <c r="B113" s="29"/>
      <c r="C113" s="56"/>
      <c r="D113" s="30"/>
      <c r="E113" s="31"/>
      <c r="F113" s="32"/>
      <c r="G113" s="32"/>
    </row>
    <row r="114" spans="1:7" ht="30" customHeight="1">
      <c r="A114" s="151" t="str">
        <f>"местные бюджеты
(доля в территориальном бюджете:    "&amp;B117&amp;" - "&amp;TEXT(IF(AND(B118&gt;0,B$60&gt;0),B118/B$60*100,IF(AND(B118&lt;0,B$60&lt;0),B$60/B118*100,0)),"0.0")&amp;"%;     "&amp;C117&amp;" - "&amp;TEXT(IF(AND(C118&gt;0,C$60&gt;0),C118/C$60*100,IF(AND(C118&lt;0,C$60&lt;0),C$60/C118*100,0)),"0.0")&amp;"%) "</f>
        <v>местные бюджеты
(доля в территориальном бюджете:    2015г. - 32.8%;     2016г. - 31.0%) </v>
      </c>
      <c r="B114" s="151"/>
      <c r="C114" s="151"/>
      <c r="D114" s="151"/>
      <c r="E114" s="151"/>
      <c r="F114" s="151"/>
      <c r="G114" s="151"/>
    </row>
    <row r="115" spans="2:7" ht="12.75" customHeight="1" thickBot="1">
      <c r="B115" s="47"/>
      <c r="E115" s="3"/>
      <c r="F115" s="35"/>
      <c r="G115" s="36" t="s">
        <v>29</v>
      </c>
    </row>
    <row r="116" spans="1:7" ht="26.25" thickBot="1">
      <c r="A116" s="6"/>
      <c r="B116" s="92" t="str">
        <f>$B$5</f>
        <v>январь-февраль</v>
      </c>
      <c r="C116" s="61" t="str">
        <f>$C$5</f>
        <v>январь-февраль</v>
      </c>
      <c r="D116" s="152" t="s">
        <v>1</v>
      </c>
      <c r="E116" s="153"/>
      <c r="F116" s="154" t="s">
        <v>30</v>
      </c>
      <c r="G116" s="155"/>
    </row>
    <row r="117" spans="1:7" ht="13.5" thickBot="1">
      <c r="A117" s="49"/>
      <c r="B117" s="94" t="str">
        <f>$B$6</f>
        <v>2015г.</v>
      </c>
      <c r="C117" s="94" t="str">
        <f>$C$6</f>
        <v>2016г.</v>
      </c>
      <c r="D117" s="50" t="s">
        <v>3</v>
      </c>
      <c r="E117" s="95" t="s">
        <v>4</v>
      </c>
      <c r="F117" s="10" t="str">
        <f>$F$6</f>
        <v>2015г.</v>
      </c>
      <c r="G117" s="10" t="str">
        <f>$G$6</f>
        <v>2016г.</v>
      </c>
    </row>
    <row r="118" spans="1:9" s="2" customFormat="1" ht="12.75">
      <c r="A118" s="39" t="s">
        <v>34</v>
      </c>
      <c r="B118" s="89">
        <f>'Исходные данные'!C135</f>
        <v>922043</v>
      </c>
      <c r="C118" s="89">
        <f>'Исходные данные'!D135</f>
        <v>919249</v>
      </c>
      <c r="D118" s="88">
        <f aca="true" t="shared" si="17" ref="D118:D127">C118-B118</f>
        <v>-2794</v>
      </c>
      <c r="E118" s="83">
        <f aca="true" t="shared" si="18" ref="E118:E134">IF(B118&lt;&gt;0,IF(AND(B118&gt;0,C118&gt;0),C118/B118*100,IF(AND(B118&lt;0,C118&lt;0),B118/C118*100,"")),"")</f>
        <v>99.69697725594142</v>
      </c>
      <c r="F118" s="86">
        <v>100</v>
      </c>
      <c r="G118" s="86">
        <v>100</v>
      </c>
      <c r="I118" s="84"/>
    </row>
    <row r="119" spans="1:9" ht="12.75">
      <c r="A119" s="20" t="s">
        <v>9</v>
      </c>
      <c r="B119" s="57">
        <f>'Исходные данные'!C136</f>
        <v>612941</v>
      </c>
      <c r="C119" s="22">
        <f>'Исходные данные'!D136</f>
        <v>623302</v>
      </c>
      <c r="D119" s="51">
        <f t="shared" si="17"/>
        <v>10361</v>
      </c>
      <c r="E119" s="18">
        <f t="shared" si="18"/>
        <v>101.69037476690252</v>
      </c>
      <c r="F119" s="19">
        <f aca="true" t="shared" si="19" ref="F119:F128">B119/$B$118*100</f>
        <v>66.47640077523499</v>
      </c>
      <c r="G119" s="19">
        <f aca="true" t="shared" si="20" ref="G119:G133">C119/$C$118*100</f>
        <v>67.80556737075591</v>
      </c>
      <c r="I119" s="84"/>
    </row>
    <row r="120" spans="1:9" ht="12.75">
      <c r="A120" s="20" t="s">
        <v>12</v>
      </c>
      <c r="B120" s="57">
        <f>'Исходные данные'!C137</f>
        <v>2061</v>
      </c>
      <c r="C120" s="22">
        <f>'Исходные данные'!D137</f>
        <v>5352</v>
      </c>
      <c r="D120" s="51">
        <f t="shared" si="17"/>
        <v>3291</v>
      </c>
      <c r="E120" s="18">
        <f t="shared" si="18"/>
        <v>259.6797671033479</v>
      </c>
      <c r="F120" s="19">
        <f t="shared" si="19"/>
        <v>0.2235253670381967</v>
      </c>
      <c r="G120" s="19">
        <f t="shared" si="20"/>
        <v>0.5822143945764423</v>
      </c>
      <c r="I120" s="84"/>
    </row>
    <row r="121" spans="1:9" ht="12.75">
      <c r="A121" s="11" t="s">
        <v>15</v>
      </c>
      <c r="B121" s="57">
        <f>'Исходные данные'!C138</f>
        <v>60693</v>
      </c>
      <c r="C121" s="22">
        <f>'Исходные данные'!D138</f>
        <v>52875</v>
      </c>
      <c r="D121" s="51">
        <f t="shared" si="17"/>
        <v>-7818</v>
      </c>
      <c r="E121" s="18">
        <f t="shared" si="18"/>
        <v>87.11877811279719</v>
      </c>
      <c r="F121" s="19">
        <f t="shared" si="19"/>
        <v>6.58244789017432</v>
      </c>
      <c r="G121" s="19">
        <f t="shared" si="20"/>
        <v>5.751977973323876</v>
      </c>
      <c r="I121" s="84"/>
    </row>
    <row r="122" spans="1:9" ht="12.75">
      <c r="A122" s="11" t="s">
        <v>144</v>
      </c>
      <c r="B122" s="57">
        <f>'Исходные данные'!C139</f>
        <v>60693</v>
      </c>
      <c r="C122" s="22">
        <f>'Исходные данные'!D139</f>
        <v>52875</v>
      </c>
      <c r="D122" s="51">
        <f>C122-B122</f>
        <v>-7818</v>
      </c>
      <c r="E122" s="18">
        <f t="shared" si="18"/>
        <v>87.11877811279719</v>
      </c>
      <c r="F122" s="19">
        <f t="shared" si="19"/>
        <v>6.58244789017432</v>
      </c>
      <c r="G122" s="19">
        <f>C122/$C$118*100</f>
        <v>5.751977973323876</v>
      </c>
      <c r="I122" s="84"/>
    </row>
    <row r="123" spans="1:9" ht="13.5" customHeight="1">
      <c r="A123" s="11" t="s">
        <v>145</v>
      </c>
      <c r="B123" s="57">
        <f>'Исходные данные'!C140</f>
        <v>5149</v>
      </c>
      <c r="C123" s="22">
        <f>'Исходные данные'!D140</f>
        <v>863</v>
      </c>
      <c r="D123" s="51">
        <f>C123-B123</f>
        <v>-4286</v>
      </c>
      <c r="E123" s="18">
        <f t="shared" si="18"/>
        <v>16.760536026412893</v>
      </c>
      <c r="F123" s="19">
        <f>B123/$B$118*100</f>
        <v>0.5584338257543303</v>
      </c>
      <c r="G123" s="19">
        <f>C123/$C$118*100</f>
        <v>0.09388098328091736</v>
      </c>
      <c r="I123" s="84"/>
    </row>
    <row r="124" spans="1:9" ht="12.75">
      <c r="A124" s="11" t="s">
        <v>146</v>
      </c>
      <c r="B124" s="57">
        <f>'Исходные данные'!C141</f>
        <v>32747</v>
      </c>
      <c r="C124" s="22">
        <f>'Исходные данные'!D141</f>
        <v>33503</v>
      </c>
      <c r="D124" s="51">
        <f>C124-B124</f>
        <v>756</v>
      </c>
      <c r="E124" s="18">
        <f t="shared" si="18"/>
        <v>102.30860842214553</v>
      </c>
      <c r="F124" s="19">
        <f>B124/$B$118*100</f>
        <v>3.551569720718014</v>
      </c>
      <c r="G124" s="19">
        <f>C124/$C$118*100</f>
        <v>3.644605542132763</v>
      </c>
      <c r="I124" s="84"/>
    </row>
    <row r="125" spans="1:9" ht="12.75">
      <c r="A125" s="11" t="s">
        <v>147</v>
      </c>
      <c r="B125" s="57">
        <f>'Исходные данные'!C142</f>
        <v>22797</v>
      </c>
      <c r="C125" s="22">
        <f>'Исходные данные'!D142</f>
        <v>18509</v>
      </c>
      <c r="D125" s="51">
        <f>C125-B125</f>
        <v>-4288</v>
      </c>
      <c r="E125" s="18">
        <f t="shared" si="18"/>
        <v>81.19050752291969</v>
      </c>
      <c r="F125" s="19">
        <f>B125/$B$118*100</f>
        <v>2.4724443437019747</v>
      </c>
      <c r="G125" s="19">
        <f>C125/$C$118*100</f>
        <v>2.013491447910196</v>
      </c>
      <c r="I125" s="84"/>
    </row>
    <row r="126" spans="1:9" ht="12.75">
      <c r="A126" s="11" t="s">
        <v>35</v>
      </c>
      <c r="B126" s="57">
        <f>'Исходные данные'!C143</f>
        <v>6474</v>
      </c>
      <c r="C126" s="22">
        <f>'Исходные данные'!D143</f>
        <v>5655</v>
      </c>
      <c r="D126" s="51">
        <f t="shared" si="17"/>
        <v>-819</v>
      </c>
      <c r="E126" s="18">
        <f t="shared" si="18"/>
        <v>87.34939759036145</v>
      </c>
      <c r="F126" s="19">
        <f t="shared" si="19"/>
        <v>0.7021364513368682</v>
      </c>
      <c r="G126" s="19">
        <f t="shared" si="20"/>
        <v>0.6151760839554898</v>
      </c>
      <c r="I126" s="84"/>
    </row>
    <row r="127" spans="1:9" ht="14.25" customHeight="1">
      <c r="A127" s="23" t="s">
        <v>20</v>
      </c>
      <c r="B127" s="57">
        <f>'Исходные данные'!C144</f>
        <v>99894</v>
      </c>
      <c r="C127" s="22">
        <f>'Исходные данные'!D144</f>
        <v>92446</v>
      </c>
      <c r="D127" s="52">
        <f t="shared" si="17"/>
        <v>-7448</v>
      </c>
      <c r="E127" s="18">
        <f t="shared" si="18"/>
        <v>92.5440967425471</v>
      </c>
      <c r="F127" s="19">
        <f t="shared" si="19"/>
        <v>10.833984965993993</v>
      </c>
      <c r="G127" s="19">
        <f t="shared" si="20"/>
        <v>10.056687578664757</v>
      </c>
      <c r="I127" s="84"/>
    </row>
    <row r="128" spans="1:9" ht="14.25" customHeight="1">
      <c r="A128" s="23" t="s">
        <v>115</v>
      </c>
      <c r="B128" s="57">
        <f>'Исходные данные'!C145</f>
        <v>87382</v>
      </c>
      <c r="C128" s="22">
        <f>'Исходные данные'!D145</f>
        <v>86458</v>
      </c>
      <c r="D128" s="52">
        <f aca="true" t="shared" si="21" ref="D128:D134">C128-B128</f>
        <v>-924</v>
      </c>
      <c r="E128" s="18">
        <f t="shared" si="18"/>
        <v>98.942573985489</v>
      </c>
      <c r="F128" s="19">
        <f t="shared" si="19"/>
        <v>9.476998361247794</v>
      </c>
      <c r="G128" s="19">
        <f t="shared" si="20"/>
        <v>9.405286271728334</v>
      </c>
      <c r="I128" s="84"/>
    </row>
    <row r="129" spans="1:9" ht="14.25" customHeight="1">
      <c r="A129" s="23" t="s">
        <v>173</v>
      </c>
      <c r="B129" s="57">
        <f>'Исходные данные'!C146</f>
        <v>12512</v>
      </c>
      <c r="C129" s="22">
        <f>'Исходные данные'!D146</f>
        <v>5988</v>
      </c>
      <c r="D129" s="52">
        <f t="shared" si="21"/>
        <v>-6524</v>
      </c>
      <c r="E129" s="18">
        <f t="shared" si="18"/>
        <v>47.85805626598466</v>
      </c>
      <c r="F129" s="19">
        <f aca="true" t="shared" si="22" ref="F129:F134">B129/$B$118*100</f>
        <v>1.3569866047461994</v>
      </c>
      <c r="G129" s="19">
        <f t="shared" si="20"/>
        <v>0.6514013069364232</v>
      </c>
      <c r="I129" s="84"/>
    </row>
    <row r="130" spans="1:9" ht="14.25" customHeight="1">
      <c r="A130" s="23" t="s">
        <v>22</v>
      </c>
      <c r="B130" s="57">
        <f>'Исходные данные'!C147</f>
        <v>17045</v>
      </c>
      <c r="C130" s="22">
        <f>'Исходные данные'!D147</f>
        <v>16827</v>
      </c>
      <c r="D130" s="52">
        <f t="shared" si="21"/>
        <v>-218</v>
      </c>
      <c r="E130" s="18">
        <f t="shared" si="18"/>
        <v>98.7210325608683</v>
      </c>
      <c r="F130" s="19">
        <f t="shared" si="22"/>
        <v>1.8486122664561198</v>
      </c>
      <c r="G130" s="19">
        <f t="shared" si="20"/>
        <v>1.8305159972977942</v>
      </c>
      <c r="I130" s="84"/>
    </row>
    <row r="131" spans="1:9" ht="14.25" customHeight="1">
      <c r="A131" s="23" t="s">
        <v>37</v>
      </c>
      <c r="B131" s="57">
        <f>'Исходные данные'!C148</f>
        <v>122184</v>
      </c>
      <c r="C131" s="22">
        <f>'Исходные данные'!D148</f>
        <v>122266</v>
      </c>
      <c r="D131" s="52">
        <f t="shared" si="21"/>
        <v>82</v>
      </c>
      <c r="E131" s="18">
        <f t="shared" si="18"/>
        <v>100.06711189681137</v>
      </c>
      <c r="F131" s="19">
        <f t="shared" si="22"/>
        <v>13.251442720133443</v>
      </c>
      <c r="G131" s="19">
        <f t="shared" si="20"/>
        <v>13.30063997893933</v>
      </c>
      <c r="I131" s="84"/>
    </row>
    <row r="132" spans="1:9" ht="12.75">
      <c r="A132" s="23" t="s">
        <v>43</v>
      </c>
      <c r="B132" s="57">
        <f>'Исходные данные'!C149</f>
        <v>110391</v>
      </c>
      <c r="C132" s="22">
        <f>'Исходные данные'!D149</f>
        <v>113888</v>
      </c>
      <c r="D132" s="52">
        <f t="shared" si="21"/>
        <v>3497</v>
      </c>
      <c r="E132" s="18">
        <f t="shared" si="18"/>
        <v>103.16783071083692</v>
      </c>
      <c r="F132" s="19">
        <f t="shared" si="22"/>
        <v>11.972435125042976</v>
      </c>
      <c r="G132" s="19">
        <f>C132/$C$118*100</f>
        <v>12.389243828385997</v>
      </c>
      <c r="I132" s="84"/>
    </row>
    <row r="133" spans="1:9" ht="12.75">
      <c r="A133" s="23" t="s">
        <v>41</v>
      </c>
      <c r="B133" s="57">
        <f>'Исходные данные'!C150</f>
        <v>1018</v>
      </c>
      <c r="C133" s="22">
        <f>'Исходные данные'!D150</f>
        <v>546</v>
      </c>
      <c r="D133" s="52">
        <f t="shared" si="21"/>
        <v>-472</v>
      </c>
      <c r="E133" s="18">
        <f t="shared" si="18"/>
        <v>53.63457760314342</v>
      </c>
      <c r="F133" s="19">
        <f t="shared" si="22"/>
        <v>0.11040699837209327</v>
      </c>
      <c r="G133" s="19">
        <f t="shared" si="20"/>
        <v>0.05939631155432315</v>
      </c>
      <c r="I133" s="84"/>
    </row>
    <row r="134" spans="1:9" ht="25.5">
      <c r="A134" s="23" t="s">
        <v>142</v>
      </c>
      <c r="B134" s="57">
        <f>'Исходные данные'!C151</f>
        <v>10775</v>
      </c>
      <c r="C134" s="22">
        <f>'Исходные данные'!D151</f>
        <v>7832</v>
      </c>
      <c r="D134" s="51">
        <f t="shared" si="21"/>
        <v>-2943</v>
      </c>
      <c r="E134" s="18">
        <f t="shared" si="18"/>
        <v>72.68677494199535</v>
      </c>
      <c r="F134" s="19">
        <f t="shared" si="22"/>
        <v>1.1686005967183744</v>
      </c>
      <c r="G134" s="19">
        <f>C134/$C$118*100</f>
        <v>0.851999838999009</v>
      </c>
      <c r="I134" s="84"/>
    </row>
    <row r="135" spans="1:9" ht="14.25" customHeight="1">
      <c r="A135" s="23" t="s">
        <v>23</v>
      </c>
      <c r="B135" s="57">
        <f>'Исходные данные'!C152</f>
        <v>4</v>
      </c>
      <c r="C135" s="22">
        <f>'Исходные данные'!D152</f>
        <v>15</v>
      </c>
      <c r="D135" s="51">
        <f>C135-B135</f>
        <v>11</v>
      </c>
      <c r="E135" s="18">
        <f>IF(B135&lt;&gt;0,IF(AND(B135&gt;0,C135&gt;0),C135/B135*100,IF(AND(B135&lt;0,C135&lt;0),B135/C135*100,"")),"")</f>
        <v>375</v>
      </c>
      <c r="F135" s="19">
        <f>B135/$B$118*100</f>
        <v>0.0004338192470416239</v>
      </c>
      <c r="G135" s="19">
        <f>C135/$C$118*100</f>
        <v>0.0016317668009429435</v>
      </c>
      <c r="I135" s="84"/>
    </row>
    <row r="136" spans="1:9" ht="14.25" customHeight="1" thickBot="1">
      <c r="A136" s="24" t="s">
        <v>28</v>
      </c>
      <c r="B136" s="25">
        <f>'Исходные данные'!C160</f>
        <v>747</v>
      </c>
      <c r="C136" s="42">
        <f>'Исходные данные'!D160</f>
        <v>511</v>
      </c>
      <c r="D136" s="149">
        <f>C136-B136</f>
        <v>-236</v>
      </c>
      <c r="E136" s="150">
        <f>IF(B136&lt;&gt;0,IF(AND(B136&gt;0,C136&gt;0),C136/B136*100,IF(AND(B136&lt;0,C136&lt;0),B136/C136*100,"")),"")</f>
        <v>68.4069611780455</v>
      </c>
      <c r="F136" s="120">
        <f>B136/$B$118*100</f>
        <v>0.08101574438502325</v>
      </c>
      <c r="G136" s="120">
        <f>C136/$C$118*100</f>
        <v>0.05558885568545628</v>
      </c>
      <c r="I136" s="84"/>
    </row>
    <row r="137" spans="1:9" ht="14.25" customHeight="1">
      <c r="A137" s="28"/>
      <c r="B137" s="29"/>
      <c r="C137" s="29"/>
      <c r="D137" s="30"/>
      <c r="E137" s="31"/>
      <c r="F137" s="32"/>
      <c r="G137" s="32"/>
      <c r="I137" s="84"/>
    </row>
    <row r="138" spans="1:7" ht="33" customHeight="1">
      <c r="A138" s="151" t="str">
        <f>"Внебюджетные фонды
(доля в общей сумме поступлений:    "&amp;B141&amp;" - "&amp;TEXT(IF(AND(B142&gt;0,B$8&gt;0),B142/B$8*100,IF(AND(B142&lt;0,B$8&lt;0),B$8/B142*100,0)),"0.0")&amp;"%;     "&amp;C141&amp;" - "&amp;TEXT(IF(AND(C142&gt;0,C$8&gt;0),C142/C$8*100,IF(AND(C142&lt;0,C$8&lt;0),C$8/C142*100,0)),"0.0")&amp;"%) "</f>
        <v>Внебюджетные фонды
(доля в общей сумме поступлений:    2015г. - 0.0%;     2016г. - 0.0%) </v>
      </c>
      <c r="B138" s="151"/>
      <c r="C138" s="151"/>
      <c r="D138" s="151"/>
      <c r="E138" s="151"/>
      <c r="F138" s="151"/>
      <c r="G138" s="151"/>
    </row>
    <row r="139" spans="1:7" ht="13.5" thickBot="1">
      <c r="A139" s="37"/>
      <c r="B139" s="43"/>
      <c r="C139" s="44"/>
      <c r="D139" s="45"/>
      <c r="E139" s="58"/>
      <c r="F139" s="46"/>
      <c r="G139" s="46"/>
    </row>
    <row r="140" spans="1:8" ht="13.5" customHeight="1" thickBot="1">
      <c r="A140" s="60"/>
      <c r="B140" s="92" t="str">
        <f>$B$5</f>
        <v>январь-февраль</v>
      </c>
      <c r="C140" s="61" t="str">
        <f>$C$5</f>
        <v>январь-февраль</v>
      </c>
      <c r="D140" s="152" t="s">
        <v>1</v>
      </c>
      <c r="E140" s="153"/>
      <c r="F140" s="154" t="s">
        <v>30</v>
      </c>
      <c r="G140" s="155"/>
      <c r="H140" s="2"/>
    </row>
    <row r="141" spans="1:9" ht="13.5" thickBot="1">
      <c r="A141" s="62"/>
      <c r="B141" s="94" t="str">
        <f>$B$6</f>
        <v>2015г.</v>
      </c>
      <c r="C141" s="94" t="str">
        <f>$C$6</f>
        <v>2016г.</v>
      </c>
      <c r="D141" s="63" t="s">
        <v>3</v>
      </c>
      <c r="E141" s="62" t="s">
        <v>4</v>
      </c>
      <c r="F141" s="9" t="str">
        <f>F117</f>
        <v>2015г.</v>
      </c>
      <c r="G141" s="9" t="str">
        <f>G117</f>
        <v>2016г.</v>
      </c>
      <c r="I141" s="2"/>
    </row>
    <row r="142" spans="1:9" s="2" customFormat="1" ht="12.75">
      <c r="A142" s="90" t="s">
        <v>161</v>
      </c>
      <c r="B142" s="91">
        <f>'Исходные данные'!C162</f>
        <v>775</v>
      </c>
      <c r="C142" s="91">
        <f>'Исходные данные'!D162</f>
        <v>1115</v>
      </c>
      <c r="D142" s="88">
        <f>C142-B142</f>
        <v>340</v>
      </c>
      <c r="E142" s="98">
        <f>IF(B142&lt;&gt;0,IF(AND(B142&gt;0,C142&gt;0),C142/B142*100,IF(AND(B142&lt;0,C142&lt;0),B142/C142*100,"")),"")</f>
        <v>143.8709677419355</v>
      </c>
      <c r="F142" s="86">
        <v>100</v>
      </c>
      <c r="G142" s="86">
        <v>100</v>
      </c>
      <c r="H142" s="1"/>
      <c r="I142" s="84"/>
    </row>
    <row r="143" spans="1:9" ht="12.75">
      <c r="A143" s="41" t="s">
        <v>24</v>
      </c>
      <c r="B143" s="64"/>
      <c r="C143" s="65"/>
      <c r="D143" s="51"/>
      <c r="E143" s="100"/>
      <c r="F143" s="19"/>
      <c r="G143" s="66"/>
      <c r="I143" s="84"/>
    </row>
    <row r="144" spans="1:9" ht="12.75">
      <c r="A144" s="41" t="s">
        <v>162</v>
      </c>
      <c r="B144" s="121">
        <f>'Исходные данные'!C164</f>
        <v>527</v>
      </c>
      <c r="C144" s="65">
        <f>'Исходные данные'!D164</f>
        <v>793</v>
      </c>
      <c r="D144" s="67">
        <f>C144-B144</f>
        <v>266</v>
      </c>
      <c r="E144" s="119">
        <f>IF(B144&lt;&gt;0,IF(AND(B144&gt;0,C144&gt;0),C144/B144*100,IF(AND(B144&lt;0,C144&lt;0),B144/C144*100,"")),"")</f>
        <v>150.47438330170777</v>
      </c>
      <c r="F144" s="19">
        <f aca="true" t="shared" si="23" ref="F144:G146">B144/B$142*100</f>
        <v>68</v>
      </c>
      <c r="G144" s="66">
        <f t="shared" si="23"/>
        <v>71.12107623318386</v>
      </c>
      <c r="I144" s="84"/>
    </row>
    <row r="145" spans="1:9" ht="12.75">
      <c r="A145" s="41" t="s">
        <v>163</v>
      </c>
      <c r="B145" s="121">
        <f>'Исходные данные'!C165</f>
        <v>176</v>
      </c>
      <c r="C145" s="65">
        <f>'Исходные данные'!D165</f>
        <v>137</v>
      </c>
      <c r="D145" s="51">
        <f>C145-B145</f>
        <v>-39</v>
      </c>
      <c r="E145" s="100">
        <f>IF(B145&lt;&gt;0,IF(AND(B145&gt;0,C145&gt;0),C145/B145*100,IF(AND(B145&lt;0,C145&lt;0),B145/C145*100,"")),"")</f>
        <v>77.8409090909091</v>
      </c>
      <c r="F145" s="19">
        <f t="shared" si="23"/>
        <v>22.70967741935484</v>
      </c>
      <c r="G145" s="66">
        <f t="shared" si="23"/>
        <v>12.286995515695068</v>
      </c>
      <c r="I145" s="84"/>
    </row>
    <row r="146" spans="1:9" ht="13.5" thickBot="1">
      <c r="A146" s="68" t="s">
        <v>164</v>
      </c>
      <c r="B146" s="122">
        <f>'Исходные данные'!C166</f>
        <v>72</v>
      </c>
      <c r="C146" s="69">
        <f>'Исходные данные'!D166</f>
        <v>185</v>
      </c>
      <c r="D146" s="54">
        <f>C146-B146</f>
        <v>113</v>
      </c>
      <c r="E146" s="101">
        <f>IF(B146&lt;&gt;0,IF(AND(B146&gt;0,C146&gt;0),C146/B146*100,IF(AND(B146&lt;0,C146&lt;0),B146/C146*100,"")),"")</f>
        <v>256.94444444444446</v>
      </c>
      <c r="F146" s="27">
        <f t="shared" si="23"/>
        <v>9.290322580645162</v>
      </c>
      <c r="G146" s="70">
        <f t="shared" si="23"/>
        <v>16.591928251121075</v>
      </c>
      <c r="I146" s="84"/>
    </row>
    <row r="147" spans="1:7" ht="12.75">
      <c r="A147" s="71"/>
      <c r="B147" s="72"/>
      <c r="C147" s="73"/>
      <c r="D147" s="30"/>
      <c r="E147" s="31"/>
      <c r="F147" s="74"/>
      <c r="G147" s="75"/>
    </row>
    <row r="148" spans="1:7" ht="12.75">
      <c r="A148" s="71"/>
      <c r="B148" s="73"/>
      <c r="C148" s="73"/>
      <c r="D148" s="30"/>
      <c r="E148" s="31"/>
      <c r="F148" s="74"/>
      <c r="G148" s="76"/>
    </row>
    <row r="149" spans="1:6" ht="12.75">
      <c r="A149" s="77"/>
      <c r="B149" s="72"/>
      <c r="C149" s="73"/>
      <c r="D149" s="30"/>
      <c r="E149" s="31"/>
      <c r="F149" s="74"/>
    </row>
    <row r="150" spans="1:6" ht="12.75">
      <c r="A150" s="79"/>
      <c r="B150" s="72"/>
      <c r="C150" s="73"/>
      <c r="D150" s="30"/>
      <c r="E150" s="31"/>
      <c r="F150" s="80"/>
    </row>
    <row r="151" spans="2:5" ht="12.75">
      <c r="B151" s="47"/>
      <c r="C151" s="47"/>
      <c r="D151" s="30"/>
      <c r="E151" s="31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</sheetData>
  <sheetProtection/>
  <mergeCells count="19">
    <mergeCell ref="D5:E5"/>
    <mergeCell ref="A36:G36"/>
    <mergeCell ref="A56:G56"/>
    <mergeCell ref="A1:G1"/>
    <mergeCell ref="A4:F4"/>
    <mergeCell ref="D58:E58"/>
    <mergeCell ref="F58:G58"/>
    <mergeCell ref="D38:E38"/>
    <mergeCell ref="F38:G38"/>
    <mergeCell ref="F5:G5"/>
    <mergeCell ref="A87:G87"/>
    <mergeCell ref="D140:E140"/>
    <mergeCell ref="F140:G140"/>
    <mergeCell ref="D89:E89"/>
    <mergeCell ref="F89:G89"/>
    <mergeCell ref="F116:G116"/>
    <mergeCell ref="A114:G114"/>
    <mergeCell ref="A138:G138"/>
    <mergeCell ref="D116:E116"/>
  </mergeCells>
  <printOptions horizontalCentered="1"/>
  <pageMargins left="0.7480314960629921" right="0.15748031496062992" top="0" bottom="0" header="0" footer="0"/>
  <pageSetup fitToHeight="2" fitToWidth="1" horizontalDpi="600" verticalDpi="600" orientation="portrait" paperSize="9" scale="75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13" t="s">
        <v>0</v>
      </c>
    </row>
    <row r="2" ht="12.75">
      <c r="A2" s="113" t="s">
        <v>178</v>
      </c>
    </row>
    <row r="3" ht="12.75">
      <c r="A3" s="113"/>
    </row>
    <row r="4" ht="12.75">
      <c r="A4" s="113" t="s">
        <v>113</v>
      </c>
    </row>
    <row r="5" ht="12.75">
      <c r="A5" s="113" t="s">
        <v>114</v>
      </c>
    </row>
    <row r="6" ht="12.75">
      <c r="A6" s="113" t="s">
        <v>175</v>
      </c>
    </row>
    <row r="7" spans="1:4" s="96" customFormat="1" ht="63.75">
      <c r="A7" s="123" t="s">
        <v>46</v>
      </c>
      <c r="B7" s="123" t="s">
        <v>46</v>
      </c>
      <c r="C7" s="123" t="s">
        <v>47</v>
      </c>
      <c r="D7" s="123" t="s">
        <v>48</v>
      </c>
    </row>
    <row r="8" spans="1:4" ht="12.75">
      <c r="A8" s="124" t="s">
        <v>49</v>
      </c>
      <c r="B8" s="125" t="s">
        <v>50</v>
      </c>
      <c r="C8" s="125" t="s">
        <v>51</v>
      </c>
      <c r="D8" s="125" t="s">
        <v>52</v>
      </c>
    </row>
    <row r="9" spans="1:4" ht="12.75">
      <c r="A9" s="124" t="s">
        <v>57</v>
      </c>
      <c r="B9" s="125"/>
      <c r="C9" s="126">
        <v>0</v>
      </c>
      <c r="D9" s="126">
        <v>0</v>
      </c>
    </row>
    <row r="10" spans="1:4" ht="38.25">
      <c r="A10" s="124" t="s">
        <v>5</v>
      </c>
      <c r="B10" s="125" t="s">
        <v>51</v>
      </c>
      <c r="C10" s="126">
        <v>3352159</v>
      </c>
      <c r="D10" s="126">
        <v>2319988</v>
      </c>
    </row>
    <row r="11" spans="1:4" ht="25.5">
      <c r="A11" s="124" t="s">
        <v>6</v>
      </c>
      <c r="B11" s="125" t="s">
        <v>52</v>
      </c>
      <c r="C11" s="126">
        <v>3351384</v>
      </c>
      <c r="D11" s="126">
        <v>2318873</v>
      </c>
    </row>
    <row r="12" spans="1:4" ht="12.75">
      <c r="A12" s="124" t="s">
        <v>7</v>
      </c>
      <c r="B12" s="125" t="s">
        <v>53</v>
      </c>
      <c r="C12" s="126">
        <v>212737</v>
      </c>
      <c r="D12" s="126">
        <v>315753</v>
      </c>
    </row>
    <row r="13" spans="1:4" ht="12.75">
      <c r="A13" s="124" t="s">
        <v>8</v>
      </c>
      <c r="B13" s="125" t="s">
        <v>54</v>
      </c>
      <c r="C13" s="126">
        <v>216</v>
      </c>
      <c r="D13" s="126">
        <v>138</v>
      </c>
    </row>
    <row r="14" spans="1:4" ht="12.75">
      <c r="A14" s="124" t="s">
        <v>58</v>
      </c>
      <c r="B14" s="125" t="s">
        <v>55</v>
      </c>
      <c r="C14" s="126">
        <v>2006999</v>
      </c>
      <c r="D14" s="126">
        <v>2077234</v>
      </c>
    </row>
    <row r="15" spans="1:4" ht="12.75">
      <c r="A15" s="124" t="s">
        <v>59</v>
      </c>
      <c r="B15" s="125" t="s">
        <v>56</v>
      </c>
      <c r="C15" s="126">
        <v>430747</v>
      </c>
      <c r="D15" s="126">
        <v>-765619</v>
      </c>
    </row>
    <row r="16" spans="1:4" ht="12.75">
      <c r="A16" s="124" t="s">
        <v>60</v>
      </c>
      <c r="B16" s="125" t="s">
        <v>61</v>
      </c>
      <c r="C16" s="126">
        <v>1512</v>
      </c>
      <c r="D16" s="126">
        <v>1717</v>
      </c>
    </row>
    <row r="17" spans="1:4" ht="12.75">
      <c r="A17" s="124" t="s">
        <v>62</v>
      </c>
      <c r="B17" s="125" t="s">
        <v>63</v>
      </c>
      <c r="C17" s="126">
        <v>4122</v>
      </c>
      <c r="D17" s="126">
        <v>10800</v>
      </c>
    </row>
    <row r="18" spans="1:4" ht="12.75">
      <c r="A18" s="124" t="s">
        <v>13</v>
      </c>
      <c r="B18" s="125" t="s">
        <v>64</v>
      </c>
      <c r="C18" s="126">
        <v>0</v>
      </c>
      <c r="D18" s="126">
        <v>123</v>
      </c>
    </row>
    <row r="19" spans="1:4" ht="12.75">
      <c r="A19" s="124" t="s">
        <v>65</v>
      </c>
      <c r="B19" s="125" t="s">
        <v>66</v>
      </c>
      <c r="C19" s="126">
        <v>4122</v>
      </c>
      <c r="D19" s="126">
        <v>10704</v>
      </c>
    </row>
    <row r="20" spans="1:4" ht="12.75">
      <c r="A20" s="124" t="s">
        <v>33</v>
      </c>
      <c r="B20" s="125" t="s">
        <v>67</v>
      </c>
      <c r="C20" s="126">
        <v>214688</v>
      </c>
      <c r="D20" s="126">
        <v>198524</v>
      </c>
    </row>
    <row r="21" spans="1:4" ht="12.75">
      <c r="A21" s="124" t="s">
        <v>16</v>
      </c>
      <c r="B21" s="125" t="s">
        <v>68</v>
      </c>
      <c r="C21" s="126">
        <v>210869</v>
      </c>
      <c r="D21" s="126">
        <v>194431</v>
      </c>
    </row>
    <row r="22" spans="1:4" ht="25.5">
      <c r="A22" s="124" t="s">
        <v>121</v>
      </c>
      <c r="B22" s="125" t="s">
        <v>69</v>
      </c>
      <c r="C22" s="126">
        <v>5149</v>
      </c>
      <c r="D22" s="126">
        <v>863</v>
      </c>
    </row>
    <row r="23" spans="1:4" ht="12.75">
      <c r="A23" s="124" t="s">
        <v>122</v>
      </c>
      <c r="B23" s="125" t="s">
        <v>71</v>
      </c>
      <c r="C23" s="126">
        <v>121287</v>
      </c>
      <c r="D23" s="126">
        <v>124715</v>
      </c>
    </row>
    <row r="24" spans="1:4" ht="12.75">
      <c r="A24" s="124" t="s">
        <v>123</v>
      </c>
      <c r="B24" s="125" t="s">
        <v>72</v>
      </c>
      <c r="C24" s="126">
        <v>84433</v>
      </c>
      <c r="D24" s="126">
        <v>68853</v>
      </c>
    </row>
    <row r="25" spans="1:4" ht="12.75">
      <c r="A25" s="124" t="s">
        <v>149</v>
      </c>
      <c r="B25" s="125" t="s">
        <v>73</v>
      </c>
      <c r="C25" s="126">
        <v>3724</v>
      </c>
      <c r="D25" s="126">
        <v>4033</v>
      </c>
    </row>
    <row r="26" spans="1:4" ht="38.25">
      <c r="A26" s="124" t="s">
        <v>150</v>
      </c>
      <c r="B26" s="125" t="s">
        <v>74</v>
      </c>
      <c r="C26" s="126">
        <v>95</v>
      </c>
      <c r="D26" s="126">
        <v>60</v>
      </c>
    </row>
    <row r="27" spans="1:4" ht="12.75">
      <c r="A27" s="124" t="s">
        <v>70</v>
      </c>
      <c r="B27" s="125" t="s">
        <v>75</v>
      </c>
      <c r="C27" s="126">
        <v>6474</v>
      </c>
      <c r="D27" s="126">
        <v>5655</v>
      </c>
    </row>
    <row r="28" spans="1:4" ht="12.75">
      <c r="A28" s="124" t="s">
        <v>18</v>
      </c>
      <c r="B28" s="125" t="s">
        <v>76</v>
      </c>
      <c r="C28" s="126">
        <v>48548</v>
      </c>
      <c r="D28" s="126">
        <v>49988</v>
      </c>
    </row>
    <row r="29" spans="1:4" ht="12.75">
      <c r="A29" s="124" t="s">
        <v>19</v>
      </c>
      <c r="B29" s="125" t="s">
        <v>77</v>
      </c>
      <c r="C29" s="126">
        <v>69071</v>
      </c>
      <c r="D29" s="126">
        <v>77493</v>
      </c>
    </row>
    <row r="30" spans="1:4" ht="12.75">
      <c r="A30" s="124" t="s">
        <v>20</v>
      </c>
      <c r="B30" s="125" t="s">
        <v>79</v>
      </c>
      <c r="C30" s="126">
        <v>99894</v>
      </c>
      <c r="D30" s="126">
        <v>92446</v>
      </c>
    </row>
    <row r="31" spans="1:4" ht="12.75">
      <c r="A31" s="124" t="s">
        <v>21</v>
      </c>
      <c r="B31" s="125" t="s">
        <v>81</v>
      </c>
      <c r="C31" s="126">
        <v>196</v>
      </c>
      <c r="D31" s="126">
        <v>196</v>
      </c>
    </row>
    <row r="32" spans="1:4" ht="12.75">
      <c r="A32" s="124" t="s">
        <v>22</v>
      </c>
      <c r="B32" s="125" t="s">
        <v>83</v>
      </c>
      <c r="C32" s="126">
        <v>28486</v>
      </c>
      <c r="D32" s="126">
        <v>33045</v>
      </c>
    </row>
    <row r="33" spans="1:4" ht="25.5">
      <c r="A33" s="124" t="s">
        <v>151</v>
      </c>
      <c r="B33" s="125" t="s">
        <v>84</v>
      </c>
      <c r="C33" s="126">
        <v>224094</v>
      </c>
      <c r="D33" s="126">
        <v>217360</v>
      </c>
    </row>
    <row r="34" spans="1:4" ht="25.5">
      <c r="A34" s="124" t="s">
        <v>78</v>
      </c>
      <c r="B34" s="125" t="s">
        <v>86</v>
      </c>
      <c r="C34" s="126">
        <v>101888</v>
      </c>
      <c r="D34" s="126">
        <v>95082</v>
      </c>
    </row>
    <row r="35" spans="1:4" ht="12.75">
      <c r="A35" s="124" t="s">
        <v>80</v>
      </c>
      <c r="B35" s="125" t="s">
        <v>88</v>
      </c>
      <c r="C35" s="126">
        <v>110395</v>
      </c>
      <c r="D35" s="126">
        <v>113910</v>
      </c>
    </row>
    <row r="36" spans="1:4" ht="12.75">
      <c r="A36" s="124" t="s">
        <v>82</v>
      </c>
      <c r="B36" s="125" t="s">
        <v>90</v>
      </c>
      <c r="C36" s="126">
        <v>1022</v>
      </c>
      <c r="D36" s="126">
        <v>538</v>
      </c>
    </row>
    <row r="37" spans="1:4" ht="25.5">
      <c r="A37" s="124" t="s">
        <v>124</v>
      </c>
      <c r="B37" s="125" t="s">
        <v>92</v>
      </c>
      <c r="C37" s="126">
        <v>10775</v>
      </c>
      <c r="D37" s="126">
        <v>7832</v>
      </c>
    </row>
    <row r="38" spans="1:4" ht="25.5">
      <c r="A38" s="124" t="s">
        <v>125</v>
      </c>
      <c r="B38" s="125" t="s">
        <v>94</v>
      </c>
      <c r="C38" s="126">
        <v>14</v>
      </c>
      <c r="D38" s="126">
        <v>-2</v>
      </c>
    </row>
    <row r="39" spans="1:4" ht="12.75">
      <c r="A39" s="124" t="s">
        <v>23</v>
      </c>
      <c r="B39" s="125" t="s">
        <v>96</v>
      </c>
      <c r="C39" s="126">
        <v>9</v>
      </c>
      <c r="D39" s="126">
        <v>35</v>
      </c>
    </row>
    <row r="40" spans="1:4" ht="12.75">
      <c r="A40" s="124" t="s">
        <v>24</v>
      </c>
      <c r="B40" s="125"/>
      <c r="C40" s="126">
        <v>0</v>
      </c>
      <c r="D40" s="126">
        <v>0</v>
      </c>
    </row>
    <row r="41" spans="1:4" ht="12.75">
      <c r="A41" s="124" t="s">
        <v>85</v>
      </c>
      <c r="B41" s="125" t="s">
        <v>98</v>
      </c>
      <c r="C41" s="126">
        <v>-1</v>
      </c>
      <c r="D41" s="126">
        <v>0</v>
      </c>
    </row>
    <row r="42" spans="1:4" ht="12.75">
      <c r="A42" s="124" t="s">
        <v>87</v>
      </c>
      <c r="B42" s="125" t="s">
        <v>99</v>
      </c>
      <c r="C42" s="126">
        <v>0</v>
      </c>
      <c r="D42" s="126">
        <v>0</v>
      </c>
    </row>
    <row r="43" spans="1:4" ht="12.75">
      <c r="A43" s="124" t="s">
        <v>89</v>
      </c>
      <c r="B43" s="125" t="s">
        <v>126</v>
      </c>
      <c r="C43" s="126">
        <v>0</v>
      </c>
      <c r="D43" s="126">
        <v>2</v>
      </c>
    </row>
    <row r="44" spans="1:4" ht="12.75">
      <c r="A44" s="124" t="s">
        <v>91</v>
      </c>
      <c r="B44" s="125" t="s">
        <v>127</v>
      </c>
      <c r="C44" s="126">
        <v>0</v>
      </c>
      <c r="D44" s="126">
        <v>0</v>
      </c>
    </row>
    <row r="45" spans="1:4" ht="25.5">
      <c r="A45" s="124" t="s">
        <v>93</v>
      </c>
      <c r="B45" s="125" t="s">
        <v>128</v>
      </c>
      <c r="C45" s="126">
        <v>4</v>
      </c>
      <c r="D45" s="126">
        <v>0</v>
      </c>
    </row>
    <row r="46" spans="1:4" ht="12.75">
      <c r="A46" s="124" t="s">
        <v>95</v>
      </c>
      <c r="B46" s="125" t="s">
        <v>129</v>
      </c>
      <c r="C46" s="126">
        <v>0</v>
      </c>
      <c r="D46" s="126">
        <v>30</v>
      </c>
    </row>
    <row r="47" spans="1:4" ht="12.75">
      <c r="A47" s="124" t="s">
        <v>97</v>
      </c>
      <c r="B47" s="125" t="s">
        <v>130</v>
      </c>
      <c r="C47" s="126">
        <v>1</v>
      </c>
      <c r="D47" s="126">
        <v>0</v>
      </c>
    </row>
    <row r="48" spans="1:4" ht="12.75">
      <c r="A48" s="124" t="s">
        <v>28</v>
      </c>
      <c r="B48" s="125" t="s">
        <v>131</v>
      </c>
      <c r="C48" s="126">
        <v>3635</v>
      </c>
      <c r="D48" s="126">
        <v>4134</v>
      </c>
    </row>
    <row r="49" spans="1:4" ht="12.75">
      <c r="A49" s="124" t="s">
        <v>24</v>
      </c>
      <c r="B49" s="125"/>
      <c r="C49" s="126">
        <v>0</v>
      </c>
      <c r="D49" s="126">
        <v>0</v>
      </c>
    </row>
    <row r="50" spans="1:4" ht="12.75">
      <c r="A50" s="124" t="s">
        <v>152</v>
      </c>
      <c r="B50" s="125" t="s">
        <v>132</v>
      </c>
      <c r="C50" s="126">
        <v>1467</v>
      </c>
      <c r="D50" s="126">
        <v>2295</v>
      </c>
    </row>
    <row r="51" spans="1:4" ht="38.25">
      <c r="A51" s="124" t="s">
        <v>153</v>
      </c>
      <c r="B51" s="125" t="s">
        <v>154</v>
      </c>
      <c r="C51" s="126">
        <v>0</v>
      </c>
      <c r="D51" s="126">
        <v>0</v>
      </c>
    </row>
    <row r="52" spans="1:4" ht="12.75">
      <c r="A52" s="124" t="s">
        <v>100</v>
      </c>
      <c r="B52" s="125"/>
      <c r="C52" s="126">
        <v>0</v>
      </c>
      <c r="D52" s="126">
        <v>0</v>
      </c>
    </row>
    <row r="53" spans="1:4" ht="25.5">
      <c r="A53" s="124" t="s">
        <v>31</v>
      </c>
      <c r="B53" s="125" t="s">
        <v>51</v>
      </c>
      <c r="C53" s="126">
        <v>542349</v>
      </c>
      <c r="D53" s="126">
        <v>-644839</v>
      </c>
    </row>
    <row r="54" spans="1:4" ht="12.75">
      <c r="A54" s="124" t="s">
        <v>7</v>
      </c>
      <c r="B54" s="125" t="s">
        <v>52</v>
      </c>
      <c r="C54" s="126">
        <v>10415</v>
      </c>
      <c r="D54" s="126">
        <v>19050</v>
      </c>
    </row>
    <row r="55" spans="1:4" ht="25.5">
      <c r="A55" s="124" t="s">
        <v>32</v>
      </c>
      <c r="B55" s="125" t="s">
        <v>53</v>
      </c>
      <c r="C55" s="126">
        <v>216</v>
      </c>
      <c r="D55" s="126">
        <v>138</v>
      </c>
    </row>
    <row r="56" spans="1:4" ht="12.75">
      <c r="A56" s="124" t="s">
        <v>59</v>
      </c>
      <c r="B56" s="125" t="s">
        <v>54</v>
      </c>
      <c r="C56" s="126">
        <v>430747</v>
      </c>
      <c r="D56" s="126">
        <v>-765619</v>
      </c>
    </row>
    <row r="57" spans="1:4" ht="25.5">
      <c r="A57" s="124" t="s">
        <v>155</v>
      </c>
      <c r="B57" s="125" t="s">
        <v>55</v>
      </c>
      <c r="C57" s="126">
        <v>1512</v>
      </c>
      <c r="D57" s="126">
        <v>1717</v>
      </c>
    </row>
    <row r="58" spans="1:4" ht="12.75">
      <c r="A58" s="124" t="s">
        <v>62</v>
      </c>
      <c r="B58" s="125" t="s">
        <v>56</v>
      </c>
      <c r="C58" s="126">
        <v>0</v>
      </c>
      <c r="D58" s="126">
        <v>-27</v>
      </c>
    </row>
    <row r="59" spans="1:4" ht="12.75">
      <c r="A59" s="124" t="s">
        <v>174</v>
      </c>
      <c r="B59" s="125" t="s">
        <v>61</v>
      </c>
      <c r="C59" s="126">
        <v>0</v>
      </c>
      <c r="D59" s="126">
        <v>-27</v>
      </c>
    </row>
    <row r="60" spans="1:4" ht="12.75">
      <c r="A60" s="124" t="s">
        <v>33</v>
      </c>
      <c r="B60" s="125" t="s">
        <v>63</v>
      </c>
      <c r="C60" s="126">
        <v>86012</v>
      </c>
      <c r="D60" s="126">
        <v>81460</v>
      </c>
    </row>
    <row r="61" spans="1:4" ht="12.75">
      <c r="A61" s="124" t="s">
        <v>16</v>
      </c>
      <c r="B61" s="125" t="s">
        <v>64</v>
      </c>
      <c r="C61" s="126">
        <v>82288</v>
      </c>
      <c r="D61" s="126">
        <v>77427</v>
      </c>
    </row>
    <row r="62" spans="1:4" ht="12.75">
      <c r="A62" s="124" t="s">
        <v>133</v>
      </c>
      <c r="B62" s="125" t="s">
        <v>66</v>
      </c>
      <c r="C62" s="126">
        <v>48515</v>
      </c>
      <c r="D62" s="126">
        <v>49886</v>
      </c>
    </row>
    <row r="63" spans="1:4" ht="12.75">
      <c r="A63" s="124" t="s">
        <v>134</v>
      </c>
      <c r="B63" s="125" t="s">
        <v>67</v>
      </c>
      <c r="C63" s="126">
        <v>33773</v>
      </c>
      <c r="D63" s="126">
        <v>27541</v>
      </c>
    </row>
    <row r="64" spans="1:4" ht="12.75">
      <c r="A64" s="124" t="s">
        <v>156</v>
      </c>
      <c r="B64" s="125" t="s">
        <v>68</v>
      </c>
      <c r="C64" s="126">
        <v>3724</v>
      </c>
      <c r="D64" s="126">
        <v>4033</v>
      </c>
    </row>
    <row r="65" spans="1:4" ht="12.75">
      <c r="A65" s="124" t="s">
        <v>22</v>
      </c>
      <c r="B65" s="125" t="s">
        <v>69</v>
      </c>
      <c r="C65" s="126">
        <v>11434</v>
      </c>
      <c r="D65" s="126">
        <v>16193</v>
      </c>
    </row>
    <row r="66" spans="1:4" ht="12.75">
      <c r="A66" s="124" t="s">
        <v>23</v>
      </c>
      <c r="B66" s="125" t="s">
        <v>71</v>
      </c>
      <c r="C66" s="126">
        <v>5</v>
      </c>
      <c r="D66" s="126">
        <v>3</v>
      </c>
    </row>
    <row r="67" spans="1:4" ht="12.75">
      <c r="A67" s="124" t="s">
        <v>28</v>
      </c>
      <c r="B67" s="125" t="s">
        <v>72</v>
      </c>
      <c r="C67" s="126">
        <v>2008</v>
      </c>
      <c r="D67" s="126">
        <v>2246</v>
      </c>
    </row>
    <row r="68" spans="1:4" ht="38.25">
      <c r="A68" s="124" t="s">
        <v>157</v>
      </c>
      <c r="B68" s="125" t="s">
        <v>73</v>
      </c>
      <c r="C68" s="126">
        <v>0</v>
      </c>
      <c r="D68" s="126">
        <v>0</v>
      </c>
    </row>
    <row r="69" spans="1:4" ht="12.75">
      <c r="A69" s="124" t="s">
        <v>101</v>
      </c>
      <c r="B69" s="125"/>
      <c r="C69" s="126">
        <v>0</v>
      </c>
      <c r="D69" s="126">
        <v>0</v>
      </c>
    </row>
    <row r="70" spans="1:4" ht="12.75">
      <c r="A70" s="124" t="s">
        <v>34</v>
      </c>
      <c r="B70" s="125" t="s">
        <v>51</v>
      </c>
      <c r="C70" s="126">
        <v>2809035</v>
      </c>
      <c r="D70" s="126">
        <v>2963712</v>
      </c>
    </row>
    <row r="71" spans="1:4" ht="12.75">
      <c r="A71" s="124" t="s">
        <v>7</v>
      </c>
      <c r="B71" s="125" t="s">
        <v>52</v>
      </c>
      <c r="C71" s="126">
        <v>202322</v>
      </c>
      <c r="D71" s="126">
        <v>296703</v>
      </c>
    </row>
    <row r="72" spans="1:4" ht="12.75">
      <c r="A72" s="124" t="s">
        <v>58</v>
      </c>
      <c r="B72" s="125" t="s">
        <v>53</v>
      </c>
      <c r="C72" s="126">
        <v>2006999</v>
      </c>
      <c r="D72" s="126">
        <v>2077234</v>
      </c>
    </row>
    <row r="73" spans="1:4" ht="12.75">
      <c r="A73" s="124" t="s">
        <v>62</v>
      </c>
      <c r="B73" s="125" t="s">
        <v>54</v>
      </c>
      <c r="C73" s="126">
        <v>4122</v>
      </c>
      <c r="D73" s="126">
        <v>10827</v>
      </c>
    </row>
    <row r="74" spans="1:4" ht="12.75">
      <c r="A74" s="124" t="s">
        <v>13</v>
      </c>
      <c r="B74" s="125" t="s">
        <v>55</v>
      </c>
      <c r="C74" s="126">
        <v>0</v>
      </c>
      <c r="D74" s="126">
        <v>123</v>
      </c>
    </row>
    <row r="75" spans="1:4" ht="12.75">
      <c r="A75" s="124" t="s">
        <v>102</v>
      </c>
      <c r="B75" s="125" t="s">
        <v>56</v>
      </c>
      <c r="C75" s="126">
        <v>4122</v>
      </c>
      <c r="D75" s="126">
        <v>10704</v>
      </c>
    </row>
    <row r="76" spans="1:4" ht="12.75">
      <c r="A76" s="124" t="s">
        <v>33</v>
      </c>
      <c r="B76" s="125" t="s">
        <v>61</v>
      </c>
      <c r="C76" s="126">
        <v>128676</v>
      </c>
      <c r="D76" s="126">
        <v>117064</v>
      </c>
    </row>
    <row r="77" spans="1:4" ht="12.75">
      <c r="A77" s="124" t="s">
        <v>16</v>
      </c>
      <c r="B77" s="125" t="s">
        <v>63</v>
      </c>
      <c r="C77" s="126">
        <v>128581</v>
      </c>
      <c r="D77" s="126">
        <v>117004</v>
      </c>
    </row>
    <row r="78" spans="1:4" ht="25.5">
      <c r="A78" s="124" t="s">
        <v>135</v>
      </c>
      <c r="B78" s="125" t="s">
        <v>64</v>
      </c>
      <c r="C78" s="126">
        <v>5149</v>
      </c>
      <c r="D78" s="126">
        <v>863</v>
      </c>
    </row>
    <row r="79" spans="1:4" ht="12.75">
      <c r="A79" s="124" t="s">
        <v>136</v>
      </c>
      <c r="B79" s="125" t="s">
        <v>66</v>
      </c>
      <c r="C79" s="126">
        <v>72772</v>
      </c>
      <c r="D79" s="126">
        <v>74829</v>
      </c>
    </row>
    <row r="80" spans="1:4" ht="12.75">
      <c r="A80" s="124" t="s">
        <v>137</v>
      </c>
      <c r="B80" s="125" t="s">
        <v>68</v>
      </c>
      <c r="C80" s="126">
        <v>50660</v>
      </c>
      <c r="D80" s="126">
        <v>41312</v>
      </c>
    </row>
    <row r="81" spans="1:4" ht="38.25">
      <c r="A81" s="124" t="s">
        <v>158</v>
      </c>
      <c r="B81" s="125" t="s">
        <v>69</v>
      </c>
      <c r="C81" s="126">
        <v>95</v>
      </c>
      <c r="D81" s="126">
        <v>60</v>
      </c>
    </row>
    <row r="82" spans="1:4" ht="12.75">
      <c r="A82" s="124" t="s">
        <v>35</v>
      </c>
      <c r="B82" s="125" t="s">
        <v>71</v>
      </c>
      <c r="C82" s="126">
        <v>6474</v>
      </c>
      <c r="D82" s="126">
        <v>5655</v>
      </c>
    </row>
    <row r="83" spans="1:4" ht="12.75">
      <c r="A83" s="124" t="s">
        <v>18</v>
      </c>
      <c r="B83" s="125" t="s">
        <v>72</v>
      </c>
      <c r="C83" s="126">
        <v>48548</v>
      </c>
      <c r="D83" s="126">
        <v>49988</v>
      </c>
    </row>
    <row r="84" spans="1:4" ht="12.75">
      <c r="A84" s="124" t="s">
        <v>19</v>
      </c>
      <c r="B84" s="125" t="s">
        <v>73</v>
      </c>
      <c r="C84" s="126">
        <v>69071</v>
      </c>
      <c r="D84" s="126">
        <v>77493</v>
      </c>
    </row>
    <row r="85" spans="1:4" ht="12.75">
      <c r="A85" s="124" t="s">
        <v>117</v>
      </c>
      <c r="B85" s="125" t="s">
        <v>74</v>
      </c>
      <c r="C85" s="126">
        <v>48816</v>
      </c>
      <c r="D85" s="126">
        <v>59679</v>
      </c>
    </row>
    <row r="86" spans="1:4" ht="12.75">
      <c r="A86" s="124" t="s">
        <v>118</v>
      </c>
      <c r="B86" s="125" t="s">
        <v>75</v>
      </c>
      <c r="C86" s="126">
        <v>20255</v>
      </c>
      <c r="D86" s="126">
        <v>17814</v>
      </c>
    </row>
    <row r="87" spans="1:4" ht="12.75">
      <c r="A87" s="124" t="s">
        <v>20</v>
      </c>
      <c r="B87" s="125" t="s">
        <v>76</v>
      </c>
      <c r="C87" s="126">
        <v>99894</v>
      </c>
      <c r="D87" s="126">
        <v>92446</v>
      </c>
    </row>
    <row r="88" spans="1:4" ht="12.75">
      <c r="A88" s="124" t="s">
        <v>21</v>
      </c>
      <c r="B88" s="125" t="s">
        <v>77</v>
      </c>
      <c r="C88" s="126">
        <v>196</v>
      </c>
      <c r="D88" s="126">
        <v>196</v>
      </c>
    </row>
    <row r="89" spans="1:4" ht="12.75">
      <c r="A89" s="124" t="s">
        <v>22</v>
      </c>
      <c r="B89" s="125" t="s">
        <v>79</v>
      </c>
      <c r="C89" s="126">
        <v>17052</v>
      </c>
      <c r="D89" s="126">
        <v>16852</v>
      </c>
    </row>
    <row r="90" spans="1:4" ht="12.75">
      <c r="A90" s="124" t="s">
        <v>37</v>
      </c>
      <c r="B90" s="125" t="s">
        <v>81</v>
      </c>
      <c r="C90" s="126">
        <v>224050</v>
      </c>
      <c r="D90" s="126">
        <v>217334</v>
      </c>
    </row>
    <row r="91" spans="1:4" ht="25.5">
      <c r="A91" s="124" t="s">
        <v>103</v>
      </c>
      <c r="B91" s="125" t="s">
        <v>83</v>
      </c>
      <c r="C91" s="126">
        <v>101849</v>
      </c>
      <c r="D91" s="126">
        <v>95076</v>
      </c>
    </row>
    <row r="92" spans="1:4" ht="12.75">
      <c r="A92" s="124" t="s">
        <v>104</v>
      </c>
      <c r="B92" s="125" t="s">
        <v>84</v>
      </c>
      <c r="C92" s="126">
        <v>110391</v>
      </c>
      <c r="D92" s="126">
        <v>113888</v>
      </c>
    </row>
    <row r="93" spans="1:4" ht="12.75">
      <c r="A93" s="124" t="s">
        <v>105</v>
      </c>
      <c r="B93" s="125" t="s">
        <v>86</v>
      </c>
      <c r="C93" s="126">
        <v>1021</v>
      </c>
      <c r="D93" s="126">
        <v>540</v>
      </c>
    </row>
    <row r="94" spans="1:4" ht="25.5">
      <c r="A94" s="124" t="s">
        <v>138</v>
      </c>
      <c r="B94" s="125" t="s">
        <v>88</v>
      </c>
      <c r="C94" s="126">
        <v>10775</v>
      </c>
      <c r="D94" s="126">
        <v>7832</v>
      </c>
    </row>
    <row r="95" spans="1:4" ht="38.25">
      <c r="A95" s="124" t="s">
        <v>139</v>
      </c>
      <c r="B95" s="125" t="s">
        <v>90</v>
      </c>
      <c r="C95" s="126">
        <v>14</v>
      </c>
      <c r="D95" s="126">
        <v>-2</v>
      </c>
    </row>
    <row r="96" spans="1:4" ht="12.75">
      <c r="A96" s="124" t="s">
        <v>23</v>
      </c>
      <c r="B96" s="125" t="s">
        <v>92</v>
      </c>
      <c r="C96" s="126">
        <v>4</v>
      </c>
      <c r="D96" s="126">
        <v>32</v>
      </c>
    </row>
    <row r="97" spans="1:4" ht="12.75">
      <c r="A97" s="124" t="s">
        <v>24</v>
      </c>
      <c r="B97" s="125"/>
      <c r="C97" s="126">
        <v>0</v>
      </c>
      <c r="D97" s="126">
        <v>0</v>
      </c>
    </row>
    <row r="98" spans="1:4" ht="12.75">
      <c r="A98" s="124" t="s">
        <v>7</v>
      </c>
      <c r="B98" s="125" t="s">
        <v>94</v>
      </c>
      <c r="C98" s="126">
        <v>-1</v>
      </c>
      <c r="D98" s="126">
        <v>0</v>
      </c>
    </row>
    <row r="99" spans="1:4" ht="12.75">
      <c r="A99" s="124" t="s">
        <v>33</v>
      </c>
      <c r="B99" s="125" t="s">
        <v>96</v>
      </c>
      <c r="C99" s="126">
        <v>0</v>
      </c>
      <c r="D99" s="126">
        <v>0</v>
      </c>
    </row>
    <row r="100" spans="1:4" ht="12.75">
      <c r="A100" s="124" t="s">
        <v>25</v>
      </c>
      <c r="B100" s="125" t="s">
        <v>98</v>
      </c>
      <c r="C100" s="126">
        <v>0</v>
      </c>
      <c r="D100" s="126">
        <v>2</v>
      </c>
    </row>
    <row r="101" spans="1:4" ht="12.75">
      <c r="A101" s="124" t="s">
        <v>106</v>
      </c>
      <c r="B101" s="125" t="s">
        <v>99</v>
      </c>
      <c r="C101" s="126">
        <v>0</v>
      </c>
      <c r="D101" s="126">
        <v>0</v>
      </c>
    </row>
    <row r="102" spans="1:4" ht="25.5">
      <c r="A102" s="124" t="s">
        <v>26</v>
      </c>
      <c r="B102" s="125" t="s">
        <v>126</v>
      </c>
      <c r="C102" s="126">
        <v>4</v>
      </c>
      <c r="D102" s="126">
        <v>0</v>
      </c>
    </row>
    <row r="103" spans="1:4" ht="12.75">
      <c r="A103" s="124" t="s">
        <v>27</v>
      </c>
      <c r="B103" s="125" t="s">
        <v>127</v>
      </c>
      <c r="C103" s="126">
        <v>0</v>
      </c>
      <c r="D103" s="126">
        <v>30</v>
      </c>
    </row>
    <row r="104" spans="1:4" ht="12.75">
      <c r="A104" s="124" t="s">
        <v>38</v>
      </c>
      <c r="B104" s="125" t="s">
        <v>128</v>
      </c>
      <c r="C104" s="126">
        <v>1</v>
      </c>
      <c r="D104" s="126">
        <v>0</v>
      </c>
    </row>
    <row r="105" spans="1:4" ht="12.75">
      <c r="A105" s="124" t="s">
        <v>28</v>
      </c>
      <c r="B105" s="125" t="s">
        <v>129</v>
      </c>
      <c r="C105" s="126">
        <v>1627</v>
      </c>
      <c r="D105" s="126">
        <v>1888</v>
      </c>
    </row>
    <row r="106" spans="1:4" ht="12.75">
      <c r="A106" s="124" t="s">
        <v>107</v>
      </c>
      <c r="B106" s="125"/>
      <c r="C106" s="126">
        <v>0</v>
      </c>
      <c r="D106" s="126">
        <v>0</v>
      </c>
    </row>
    <row r="107" spans="1:4" ht="12.75">
      <c r="A107" s="124" t="s">
        <v>34</v>
      </c>
      <c r="B107" s="125" t="s">
        <v>51</v>
      </c>
      <c r="C107" s="126">
        <v>1886992</v>
      </c>
      <c r="D107" s="126">
        <v>2044463</v>
      </c>
    </row>
    <row r="108" spans="1:4" ht="12.75">
      <c r="A108" s="124" t="s">
        <v>7</v>
      </c>
      <c r="B108" s="125" t="s">
        <v>52</v>
      </c>
      <c r="C108" s="126">
        <v>202322</v>
      </c>
      <c r="D108" s="126">
        <v>296703</v>
      </c>
    </row>
    <row r="109" spans="1:4" ht="12.75">
      <c r="A109" s="124" t="s">
        <v>58</v>
      </c>
      <c r="B109" s="125" t="s">
        <v>53</v>
      </c>
      <c r="C109" s="126">
        <v>1394058</v>
      </c>
      <c r="D109" s="126">
        <v>1453932</v>
      </c>
    </row>
    <row r="110" spans="1:4" ht="12.75">
      <c r="A110" s="124" t="s">
        <v>62</v>
      </c>
      <c r="B110" s="125" t="s">
        <v>54</v>
      </c>
      <c r="C110" s="126">
        <v>2061</v>
      </c>
      <c r="D110" s="126">
        <v>5475</v>
      </c>
    </row>
    <row r="111" spans="1:4" ht="12.75">
      <c r="A111" s="124" t="s">
        <v>13</v>
      </c>
      <c r="B111" s="125" t="s">
        <v>55</v>
      </c>
      <c r="C111" s="126">
        <v>0</v>
      </c>
      <c r="D111" s="126">
        <v>123</v>
      </c>
    </row>
    <row r="112" spans="1:4" ht="12.75">
      <c r="A112" s="124" t="s">
        <v>65</v>
      </c>
      <c r="B112" s="125" t="s">
        <v>56</v>
      </c>
      <c r="C112" s="126">
        <v>2061</v>
      </c>
      <c r="D112" s="126">
        <v>5352</v>
      </c>
    </row>
    <row r="113" spans="1:4" ht="12.75">
      <c r="A113" s="124" t="s">
        <v>33</v>
      </c>
      <c r="B113" s="125" t="s">
        <v>61</v>
      </c>
      <c r="C113" s="126">
        <v>67983</v>
      </c>
      <c r="D113" s="126">
        <v>64189</v>
      </c>
    </row>
    <row r="114" spans="1:4" ht="12.75">
      <c r="A114" s="124" t="s">
        <v>16</v>
      </c>
      <c r="B114" s="125" t="s">
        <v>63</v>
      </c>
      <c r="C114" s="126">
        <v>67888</v>
      </c>
      <c r="D114" s="126">
        <v>64129</v>
      </c>
    </row>
    <row r="115" spans="1:4" ht="12.75">
      <c r="A115" s="124" t="s">
        <v>136</v>
      </c>
      <c r="B115" s="125" t="s">
        <v>64</v>
      </c>
      <c r="C115" s="126">
        <v>40025</v>
      </c>
      <c r="D115" s="126">
        <v>41326</v>
      </c>
    </row>
    <row r="116" spans="1:4" ht="12.75">
      <c r="A116" s="124" t="s">
        <v>137</v>
      </c>
      <c r="B116" s="125" t="s">
        <v>66</v>
      </c>
      <c r="C116" s="126">
        <v>27863</v>
      </c>
      <c r="D116" s="126">
        <v>22803</v>
      </c>
    </row>
    <row r="117" spans="1:4" ht="38.25">
      <c r="A117" s="124" t="s">
        <v>158</v>
      </c>
      <c r="B117" s="125" t="s">
        <v>67</v>
      </c>
      <c r="C117" s="126">
        <v>95</v>
      </c>
      <c r="D117" s="126">
        <v>60</v>
      </c>
    </row>
    <row r="118" spans="1:4" ht="12.75">
      <c r="A118" s="124" t="s">
        <v>18</v>
      </c>
      <c r="B118" s="125" t="s">
        <v>68</v>
      </c>
      <c r="C118" s="126">
        <v>48548</v>
      </c>
      <c r="D118" s="126">
        <v>49988</v>
      </c>
    </row>
    <row r="119" spans="1:4" ht="12.75">
      <c r="A119" s="124" t="s">
        <v>19</v>
      </c>
      <c r="B119" s="125" t="s">
        <v>69</v>
      </c>
      <c r="C119" s="126">
        <v>69071</v>
      </c>
      <c r="D119" s="126">
        <v>77493</v>
      </c>
    </row>
    <row r="120" spans="1:4" ht="12.75">
      <c r="A120" s="124" t="s">
        <v>117</v>
      </c>
      <c r="B120" s="125" t="s">
        <v>71</v>
      </c>
      <c r="C120" s="126">
        <v>48816</v>
      </c>
      <c r="D120" s="126">
        <v>59679</v>
      </c>
    </row>
    <row r="121" spans="1:4" ht="12.75">
      <c r="A121" s="124" t="s">
        <v>119</v>
      </c>
      <c r="B121" s="125" t="s">
        <v>72</v>
      </c>
      <c r="C121" s="126">
        <v>20255</v>
      </c>
      <c r="D121" s="126">
        <v>17814</v>
      </c>
    </row>
    <row r="122" spans="1:4" ht="12.75">
      <c r="A122" s="124" t="s">
        <v>21</v>
      </c>
      <c r="B122" s="125" t="s">
        <v>73</v>
      </c>
      <c r="C122" s="126">
        <v>196</v>
      </c>
      <c r="D122" s="126">
        <v>196</v>
      </c>
    </row>
    <row r="123" spans="1:4" ht="12.75">
      <c r="A123" s="124" t="s">
        <v>22</v>
      </c>
      <c r="B123" s="125" t="s">
        <v>74</v>
      </c>
      <c r="C123" s="126">
        <v>7</v>
      </c>
      <c r="D123" s="126">
        <v>25</v>
      </c>
    </row>
    <row r="124" spans="1:4" ht="12.75">
      <c r="A124" s="124" t="s">
        <v>37</v>
      </c>
      <c r="B124" s="125" t="s">
        <v>75</v>
      </c>
      <c r="C124" s="126">
        <v>101866</v>
      </c>
      <c r="D124" s="126">
        <v>95068</v>
      </c>
    </row>
    <row r="125" spans="1:4" ht="25.5">
      <c r="A125" s="124" t="s">
        <v>108</v>
      </c>
      <c r="B125" s="125" t="s">
        <v>76</v>
      </c>
      <c r="C125" s="126">
        <v>101849</v>
      </c>
      <c r="D125" s="126">
        <v>95076</v>
      </c>
    </row>
    <row r="126" spans="1:4" ht="12.75">
      <c r="A126" s="124" t="s">
        <v>109</v>
      </c>
      <c r="B126" s="125" t="s">
        <v>77</v>
      </c>
      <c r="C126" s="126">
        <v>3</v>
      </c>
      <c r="D126" s="126">
        <v>-6</v>
      </c>
    </row>
    <row r="127" spans="1:4" ht="25.5">
      <c r="A127" s="124" t="s">
        <v>140</v>
      </c>
      <c r="B127" s="125" t="s">
        <v>79</v>
      </c>
      <c r="C127" s="126">
        <v>14</v>
      </c>
      <c r="D127" s="126">
        <v>-2</v>
      </c>
    </row>
    <row r="128" spans="1:4" ht="12.75">
      <c r="A128" s="124" t="s">
        <v>23</v>
      </c>
      <c r="B128" s="125" t="s">
        <v>81</v>
      </c>
      <c r="C128" s="126">
        <v>0</v>
      </c>
      <c r="D128" s="126">
        <v>17</v>
      </c>
    </row>
    <row r="129" spans="1:4" ht="12.75">
      <c r="A129" s="124" t="s">
        <v>24</v>
      </c>
      <c r="B129" s="125"/>
      <c r="C129" s="126">
        <v>0</v>
      </c>
      <c r="D129" s="126">
        <v>0</v>
      </c>
    </row>
    <row r="130" spans="1:4" ht="12.75">
      <c r="A130" s="124" t="s">
        <v>33</v>
      </c>
      <c r="B130" s="125" t="s">
        <v>83</v>
      </c>
      <c r="C130" s="126">
        <v>0</v>
      </c>
      <c r="D130" s="126">
        <v>0</v>
      </c>
    </row>
    <row r="131" spans="1:4" ht="12.75">
      <c r="A131" s="124" t="s">
        <v>110</v>
      </c>
      <c r="B131" s="125" t="s">
        <v>84</v>
      </c>
      <c r="C131" s="126">
        <v>0</v>
      </c>
      <c r="D131" s="126">
        <v>0</v>
      </c>
    </row>
    <row r="132" spans="1:4" ht="12.75">
      <c r="A132" s="124" t="s">
        <v>27</v>
      </c>
      <c r="B132" s="125" t="s">
        <v>86</v>
      </c>
      <c r="C132" s="126">
        <v>0</v>
      </c>
      <c r="D132" s="126">
        <v>17</v>
      </c>
    </row>
    <row r="133" spans="1:4" ht="12.75">
      <c r="A133" s="124" t="s">
        <v>28</v>
      </c>
      <c r="B133" s="125" t="s">
        <v>88</v>
      </c>
      <c r="C133" s="126">
        <v>880</v>
      </c>
      <c r="D133" s="126">
        <v>1377</v>
      </c>
    </row>
    <row r="134" spans="1:4" ht="12.75">
      <c r="A134" s="124" t="s">
        <v>111</v>
      </c>
      <c r="B134" s="125"/>
      <c r="C134" s="126">
        <v>0</v>
      </c>
      <c r="D134" s="126">
        <v>0</v>
      </c>
    </row>
    <row r="135" spans="1:4" ht="12.75">
      <c r="A135" s="124" t="s">
        <v>34</v>
      </c>
      <c r="B135" s="125" t="s">
        <v>51</v>
      </c>
      <c r="C135" s="126">
        <v>922043</v>
      </c>
      <c r="D135" s="126">
        <v>919249</v>
      </c>
    </row>
    <row r="136" spans="1:4" ht="12.75">
      <c r="A136" s="124" t="s">
        <v>58</v>
      </c>
      <c r="B136" s="125" t="s">
        <v>52</v>
      </c>
      <c r="C136" s="126">
        <v>612941</v>
      </c>
      <c r="D136" s="126">
        <v>623302</v>
      </c>
    </row>
    <row r="137" spans="1:4" ht="12.75">
      <c r="A137" s="124" t="s">
        <v>62</v>
      </c>
      <c r="B137" s="125" t="s">
        <v>53</v>
      </c>
      <c r="C137" s="126">
        <v>2061</v>
      </c>
      <c r="D137" s="126">
        <v>5352</v>
      </c>
    </row>
    <row r="138" spans="1:4" ht="12.75">
      <c r="A138" s="124" t="s">
        <v>33</v>
      </c>
      <c r="B138" s="125" t="s">
        <v>54</v>
      </c>
      <c r="C138" s="126">
        <v>60693</v>
      </c>
      <c r="D138" s="126">
        <v>52875</v>
      </c>
    </row>
    <row r="139" spans="1:4" ht="12.75">
      <c r="A139" s="124" t="s">
        <v>16</v>
      </c>
      <c r="B139" s="125" t="s">
        <v>55</v>
      </c>
      <c r="C139" s="126">
        <v>60693</v>
      </c>
      <c r="D139" s="126">
        <v>52875</v>
      </c>
    </row>
    <row r="140" spans="1:4" ht="25.5">
      <c r="A140" s="124" t="s">
        <v>135</v>
      </c>
      <c r="B140" s="125" t="s">
        <v>56</v>
      </c>
      <c r="C140" s="126">
        <v>5149</v>
      </c>
      <c r="D140" s="126">
        <v>863</v>
      </c>
    </row>
    <row r="141" spans="1:4" ht="12.75">
      <c r="A141" s="124" t="s">
        <v>136</v>
      </c>
      <c r="B141" s="125" t="s">
        <v>61</v>
      </c>
      <c r="C141" s="126">
        <v>32747</v>
      </c>
      <c r="D141" s="126">
        <v>33503</v>
      </c>
    </row>
    <row r="142" spans="1:4" ht="12.75">
      <c r="A142" s="124" t="s">
        <v>137</v>
      </c>
      <c r="B142" s="125" t="s">
        <v>63</v>
      </c>
      <c r="C142" s="126">
        <v>22797</v>
      </c>
      <c r="D142" s="126">
        <v>18509</v>
      </c>
    </row>
    <row r="143" spans="1:4" ht="12.75">
      <c r="A143" s="124" t="s">
        <v>35</v>
      </c>
      <c r="B143" s="125" t="s">
        <v>64</v>
      </c>
      <c r="C143" s="126">
        <v>6474</v>
      </c>
      <c r="D143" s="126">
        <v>5655</v>
      </c>
    </row>
    <row r="144" spans="1:4" ht="12.75">
      <c r="A144" s="124" t="s">
        <v>20</v>
      </c>
      <c r="B144" s="125" t="s">
        <v>66</v>
      </c>
      <c r="C144" s="126">
        <v>99894</v>
      </c>
      <c r="D144" s="126">
        <v>92446</v>
      </c>
    </row>
    <row r="145" spans="1:4" ht="12.75">
      <c r="A145" s="124" t="s">
        <v>115</v>
      </c>
      <c r="B145" s="125" t="s">
        <v>67</v>
      </c>
      <c r="C145" s="126">
        <v>87382</v>
      </c>
      <c r="D145" s="126">
        <v>86458</v>
      </c>
    </row>
    <row r="146" spans="1:4" ht="12.75">
      <c r="A146" s="124" t="s">
        <v>173</v>
      </c>
      <c r="B146" s="125" t="s">
        <v>68</v>
      </c>
      <c r="C146" s="126">
        <v>12512</v>
      </c>
      <c r="D146" s="126">
        <v>5988</v>
      </c>
    </row>
    <row r="147" spans="1:4" ht="12.75">
      <c r="A147" s="124" t="s">
        <v>22</v>
      </c>
      <c r="B147" s="125" t="s">
        <v>69</v>
      </c>
      <c r="C147" s="126">
        <v>17045</v>
      </c>
      <c r="D147" s="126">
        <v>16827</v>
      </c>
    </row>
    <row r="148" spans="1:4" ht="12.75">
      <c r="A148" s="124" t="s">
        <v>37</v>
      </c>
      <c r="B148" s="125" t="s">
        <v>71</v>
      </c>
      <c r="C148" s="126">
        <v>122184</v>
      </c>
      <c r="D148" s="126">
        <v>122266</v>
      </c>
    </row>
    <row r="149" spans="1:4" ht="12.75">
      <c r="A149" s="124" t="s">
        <v>43</v>
      </c>
      <c r="B149" s="125" t="s">
        <v>72</v>
      </c>
      <c r="C149" s="126">
        <v>110391</v>
      </c>
      <c r="D149" s="126">
        <v>113888</v>
      </c>
    </row>
    <row r="150" spans="1:4" ht="12.75">
      <c r="A150" s="124" t="s">
        <v>109</v>
      </c>
      <c r="B150" s="125" t="s">
        <v>73</v>
      </c>
      <c r="C150" s="126">
        <v>1018</v>
      </c>
      <c r="D150" s="126">
        <v>546</v>
      </c>
    </row>
    <row r="151" spans="1:4" ht="25.5">
      <c r="A151" s="124" t="s">
        <v>159</v>
      </c>
      <c r="B151" s="125" t="s">
        <v>74</v>
      </c>
      <c r="C151" s="126">
        <v>10775</v>
      </c>
      <c r="D151" s="126">
        <v>7832</v>
      </c>
    </row>
    <row r="152" spans="1:4" ht="12.75">
      <c r="A152" s="124" t="s">
        <v>23</v>
      </c>
      <c r="B152" s="125" t="s">
        <v>75</v>
      </c>
      <c r="C152" s="126">
        <v>4</v>
      </c>
      <c r="D152" s="126">
        <v>15</v>
      </c>
    </row>
    <row r="153" spans="1:4" ht="12.75">
      <c r="A153" s="124" t="s">
        <v>24</v>
      </c>
      <c r="B153" s="125"/>
      <c r="C153" s="126">
        <v>0</v>
      </c>
      <c r="D153" s="126">
        <v>0</v>
      </c>
    </row>
    <row r="154" spans="1:4" ht="12.75">
      <c r="A154" s="124" t="s">
        <v>112</v>
      </c>
      <c r="B154" s="125" t="s">
        <v>76</v>
      </c>
      <c r="C154" s="126">
        <v>-1</v>
      </c>
      <c r="D154" s="126">
        <v>0</v>
      </c>
    </row>
    <row r="155" spans="1:4" ht="12.75">
      <c r="A155" s="124" t="s">
        <v>33</v>
      </c>
      <c r="B155" s="125" t="s">
        <v>77</v>
      </c>
      <c r="C155" s="126">
        <v>0</v>
      </c>
      <c r="D155" s="126">
        <v>0</v>
      </c>
    </row>
    <row r="156" spans="1:4" ht="12.75">
      <c r="A156" s="124" t="s">
        <v>25</v>
      </c>
      <c r="B156" s="125" t="s">
        <v>79</v>
      </c>
      <c r="C156" s="126">
        <v>0</v>
      </c>
      <c r="D156" s="126">
        <v>2</v>
      </c>
    </row>
    <row r="157" spans="1:4" ht="25.5">
      <c r="A157" s="124" t="s">
        <v>26</v>
      </c>
      <c r="B157" s="125" t="s">
        <v>81</v>
      </c>
      <c r="C157" s="126">
        <v>4</v>
      </c>
      <c r="D157" s="126">
        <v>0</v>
      </c>
    </row>
    <row r="158" spans="1:4" ht="12.75">
      <c r="A158" s="124" t="s">
        <v>27</v>
      </c>
      <c r="B158" s="125" t="s">
        <v>83</v>
      </c>
      <c r="C158" s="126">
        <v>0</v>
      </c>
      <c r="D158" s="126">
        <v>13</v>
      </c>
    </row>
    <row r="159" spans="1:4" ht="12.75">
      <c r="A159" s="124" t="s">
        <v>38</v>
      </c>
      <c r="B159" s="125" t="s">
        <v>84</v>
      </c>
      <c r="C159" s="126">
        <v>1</v>
      </c>
      <c r="D159" s="126">
        <v>0</v>
      </c>
    </row>
    <row r="160" spans="1:4" ht="12.75">
      <c r="A160" s="124" t="s">
        <v>28</v>
      </c>
      <c r="B160" s="125" t="s">
        <v>86</v>
      </c>
      <c r="C160" s="126">
        <v>747</v>
      </c>
      <c r="D160" s="126">
        <v>511</v>
      </c>
    </row>
    <row r="161" spans="1:4" ht="12.75">
      <c r="A161" s="124" t="s">
        <v>160</v>
      </c>
      <c r="B161" s="125"/>
      <c r="C161" s="126">
        <v>0</v>
      </c>
      <c r="D161" s="126">
        <v>0</v>
      </c>
    </row>
    <row r="162" spans="1:4" ht="12.75">
      <c r="A162" s="124" t="s">
        <v>161</v>
      </c>
      <c r="B162" s="125" t="s">
        <v>51</v>
      </c>
      <c r="C162" s="126">
        <v>775</v>
      </c>
      <c r="D162" s="126">
        <v>1115</v>
      </c>
    </row>
    <row r="163" spans="1:4" ht="12.75">
      <c r="A163" s="124" t="s">
        <v>24</v>
      </c>
      <c r="B163" s="125"/>
      <c r="C163" s="126">
        <v>0</v>
      </c>
      <c r="D163" s="126">
        <v>0</v>
      </c>
    </row>
    <row r="164" spans="1:4" ht="12.75">
      <c r="A164" s="124" t="s">
        <v>162</v>
      </c>
      <c r="B164" s="125" t="s">
        <v>52</v>
      </c>
      <c r="C164" s="126">
        <v>527</v>
      </c>
      <c r="D164" s="126">
        <v>793</v>
      </c>
    </row>
    <row r="165" spans="1:4" ht="12.75">
      <c r="A165" s="124" t="s">
        <v>163</v>
      </c>
      <c r="B165" s="125" t="s">
        <v>53</v>
      </c>
      <c r="C165" s="126">
        <v>176</v>
      </c>
      <c r="D165" s="126">
        <v>137</v>
      </c>
    </row>
    <row r="166" spans="1:4" ht="12.75">
      <c r="A166" s="124" t="s">
        <v>164</v>
      </c>
      <c r="B166" s="125" t="s">
        <v>54</v>
      </c>
      <c r="C166" s="126">
        <v>72</v>
      </c>
      <c r="D166" s="126">
        <v>185</v>
      </c>
    </row>
    <row r="167" spans="1:4" ht="12.75">
      <c r="A167" s="124" t="s">
        <v>46</v>
      </c>
      <c r="B167" s="125"/>
      <c r="C167" s="126">
        <v>0</v>
      </c>
      <c r="D167" s="126">
        <v>0</v>
      </c>
    </row>
    <row r="168" spans="1:4" ht="12.75">
      <c r="A168" s="124" t="s">
        <v>46</v>
      </c>
      <c r="B168" s="125"/>
      <c r="C168" s="126">
        <v>0</v>
      </c>
      <c r="D168" s="126">
        <v>0</v>
      </c>
    </row>
    <row r="169" spans="1:4" ht="12.75">
      <c r="A169" s="124" t="s">
        <v>148</v>
      </c>
      <c r="B169" s="125"/>
      <c r="C169" s="126">
        <v>0</v>
      </c>
      <c r="D169" s="126">
        <v>0</v>
      </c>
    </row>
    <row r="170" spans="1:4" ht="12.75">
      <c r="A170" s="124" t="s">
        <v>165</v>
      </c>
      <c r="B170" s="125"/>
      <c r="C170" s="126">
        <v>76210</v>
      </c>
      <c r="D170" s="126">
        <v>71365</v>
      </c>
    </row>
    <row r="171" spans="1:4" ht="12.75">
      <c r="A171" s="124" t="s">
        <v>166</v>
      </c>
      <c r="B171" s="125"/>
      <c r="C171" s="126">
        <v>76204</v>
      </c>
      <c r="D171" s="126">
        <v>71361</v>
      </c>
    </row>
    <row r="172" spans="1:4" ht="12.75">
      <c r="A172" s="124" t="s">
        <v>167</v>
      </c>
      <c r="B172" s="125"/>
      <c r="C172" s="126">
        <v>19398</v>
      </c>
      <c r="D172" s="126">
        <v>19196</v>
      </c>
    </row>
    <row r="173" spans="1:4" ht="12.75">
      <c r="A173" s="124" t="s">
        <v>166</v>
      </c>
      <c r="B173" s="125"/>
      <c r="C173" s="126">
        <v>19380</v>
      </c>
      <c r="D173" s="126">
        <v>19194</v>
      </c>
    </row>
    <row r="174" spans="1:4" ht="12.75">
      <c r="A174" s="124" t="s">
        <v>168</v>
      </c>
      <c r="B174" s="125"/>
      <c r="C174" s="126">
        <v>6280</v>
      </c>
      <c r="D174" s="126">
        <v>4521</v>
      </c>
    </row>
    <row r="175" spans="1:4" ht="12.75">
      <c r="A175" s="124" t="s">
        <v>166</v>
      </c>
      <c r="B175" s="125"/>
      <c r="C175" s="126">
        <v>6265</v>
      </c>
      <c r="D175" s="126">
        <v>4521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Сараева Наталья Борисовна</cp:lastModifiedBy>
  <cp:lastPrinted>2016-03-10T03:28:51Z</cp:lastPrinted>
  <dcterms:created xsi:type="dcterms:W3CDTF">2010-01-14T06:30:36Z</dcterms:created>
  <dcterms:modified xsi:type="dcterms:W3CDTF">2016-03-15T02:06:02Z</dcterms:modified>
  <cp:category/>
  <cp:version/>
  <cp:contentType/>
  <cp:contentStatus/>
</cp:coreProperties>
</file>