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край'!$A$1:$G$156</definedName>
  </definedNames>
  <calcPr fullCalcOnLoad="1"/>
</workbook>
</file>

<file path=xl/sharedStrings.xml><?xml version="1.0" encoding="utf-8"?>
<sst xmlns="http://schemas.openxmlformats.org/spreadsheetml/2006/main" count="480" uniqueCount="181">
  <si>
    <t>Приложение</t>
  </si>
  <si>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</si>
  <si>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</si>
  <si>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</si>
  <si>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</si>
  <si>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</si>
  <si>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</si>
  <si>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</si>
  <si>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</si>
  <si>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</si>
  <si>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</si>
  <si>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</si>
  <si>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</si>
  <si>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</si>
  <si>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</si>
  <si>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</si>
  <si>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</si>
  <si>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</si>
  <si>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</si>
  <si>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</si>
  <si>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</si>
  <si>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</si>
  <si>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</si>
  <si>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</si>
  <si>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</si>
  <si>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</si>
  <si>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</si>
  <si>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</si>
  <si>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</si>
  <si>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</si>
  <si>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</si>
  <si>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</si>
  <si>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</si>
  <si>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</si>
  <si>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</si>
  <si>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</si>
  <si>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</si>
  <si>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</si>
  <si>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</si>
  <si>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</si>
  <si>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</si>
  <si>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</si>
  <si>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</si>
  <si>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</si>
  <si>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</si>
  <si>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</si>
  <si>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</si>
  <si>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</si>
  <si>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</si>
  <si>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</si>
  <si>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</si>
  <si>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</si>
  <si>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</si>
  <si>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</si>
  <si>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</si>
  <si>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</si>
  <si>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</si>
  <si>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</si>
  <si>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</si>
  <si>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</si>
  <si>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</si>
  <si>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</si>
  <si>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</si>
  <si>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</si>
  <si>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</si>
  <si>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</si>
  <si>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</si>
  <si>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</si>
  <si>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</si>
  <si>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</si>
  <si>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</si>
  <si>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</si>
  <si>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</si>
  <si>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</si>
  <si>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</si>
  <si>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</si>
  <si>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</si>
  <si>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</si>
  <si>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</si>
  <si>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</si>
  <si>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</si>
  <si>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</si>
  <si>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</si>
  <si>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</si>
  <si>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</si>
  <si>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</si>
  <si>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</si>
  <si>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</si>
  <si>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</si>
  <si>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</si>
  <si>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</si>
  <si>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</si>
  <si>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</si>
  <si>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</si>
  <si>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</si>
  <si>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</si>
  <si>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</si>
  <si>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</si>
  <si>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</si>
  <si>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</si>
  <si>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</si>
  <si>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</si>
  <si>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</si>
  <si>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</si>
  <si>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</si>
  <si>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</si>
  <si>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</si>
  <si>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</si>
  <si>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</si>
  <si>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</si>
  <si>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</si>
  <si>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</si>
  <si>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</si>
  <si>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</si>
  <si>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</si>
  <si>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</si>
  <si>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</si>
  <si>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</si>
  <si>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</si>
  <si>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</si>
  <si>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</si>
  <si>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</si>
  <si>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</si>
  <si>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</si>
  <si>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</si>
  <si>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</si>
  <si>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</si>
  <si>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</si>
  <si>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</si>
  <si>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</si>
  <si>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</si>
  <si>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</si>
  <si>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</si>
  <si>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</si>
  <si>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</si>
  <si>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</si>
  <si>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</si>
  <si>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</si>
  <si>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</si>
  <si>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</si>
  <si>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</si>
  <si>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</si>
  <si>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</si>
  <si>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</si>
  <si>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</si>
  <si>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</si>
  <si>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</si>
  <si>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</si>
  <si>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</si>
  <si>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</si>
  <si>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</si>
  <si>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</si>
  <si>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</si>
  <si>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</si>
  <si>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</si>
  <si>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</si>
  <si>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</si>
  <si>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</si>
  <si>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</si>
  <si>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</si>
  <si>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</si>
  <si>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</si>
  <si>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</si>
  <si>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</si>
  <si>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</si>
  <si>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</si>
  <si>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</si>
  <si>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</si>
  <si>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</si>
  <si>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</si>
  <si>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</si>
  <si>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</si>
  <si>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</si>
  <si>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</si>
  <si>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</si>
  <si>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</si>
  <si>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</si>
  <si>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</si>
  <si>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</si>
  <si>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</si>
  <si>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01.05.2014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</si>
</sst>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35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3" fontId="0" fillId="0" borderId="27" xfId="53" applyNumberFormat="1" applyFont="1" applyBorder="1" applyAlignment="1">
      <alignment horizontal="center" wrapText="1"/>
      <protection/>
    </xf>
    <xf numFmtId="3" fontId="0" fillId="0" borderId="28" xfId="53" applyNumberFormat="1" applyFont="1" applyBorder="1" applyAlignment="1">
      <alignment horizontal="center" wrapText="1"/>
      <protection/>
    </xf>
    <xf numFmtId="164" fontId="0" fillId="0" borderId="29" xfId="53" applyNumberFormat="1" applyFont="1" applyBorder="1" applyAlignment="1">
      <alignment horizontal="center"/>
      <protection/>
    </xf>
    <xf numFmtId="164" fontId="0" fillId="0" borderId="28" xfId="53" applyNumberFormat="1" applyFont="1" applyBorder="1" applyAlignment="1">
      <alignment horizontal="center"/>
      <protection/>
    </xf>
    <xf numFmtId="0" fontId="7" fillId="0" borderId="0" xfId="53" applyFont="1" applyAlignment="1">
      <alignment horizontal="center" wrapText="1" shrinkToFit="1"/>
      <protection/>
    </xf>
    <xf numFmtId="0" fontId="0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164" fontId="8" fillId="0" borderId="27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3" fontId="2" fillId="0" borderId="31" xfId="0" applyNumberFormat="1" applyFont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2.75" customHeight="1">
      <c r="A1" s="154" t="s">
        <v>0</v>
      </c>
      <c r="B1" s="154"/>
      <c r="C1" s="154"/>
      <c r="D1" s="154"/>
      <c r="E1" s="154"/>
      <c r="F1" s="154"/>
      <c r="G1" s="154"/>
    </row>
    <row r="2" spans="1:7" ht="15.75">
      <c r="A2" s="155" t="s">
        <v>1</v>
      </c>
      <c r="B2" s="155"/>
      <c r="C2" s="155"/>
      <c r="D2" s="155"/>
      <c r="E2" s="155"/>
      <c r="F2" s="155"/>
      <c r="G2" s="155"/>
    </row>
    <row r="3" spans="1:7" ht="16.5" thickBot="1">
      <c r="A3" s="103"/>
      <c r="B3" s="104" t="s">
        <v>45</v>
      </c>
      <c r="C3" s="105" t="str">
        <f>RIGHT('Исходные данные'!A2,10)</f>
        <v>01.05.2014</v>
      </c>
      <c r="D3" s="103" t="s">
        <v>46</v>
      </c>
      <c r="E3" s="106"/>
      <c r="F3" s="103"/>
      <c r="G3" s="103"/>
    </row>
    <row r="4" spans="1:7" ht="12.75">
      <c r="A4" s="98" t="str">
        <f>CONCATENATE('Исходные данные'!A4,"  ",'Исходные данные'!A5)</f>
        <v>0000  В ФНС за Забайкальский край</v>
      </c>
      <c r="B4" s="5"/>
      <c r="C4" s="5"/>
      <c r="D4" s="130"/>
      <c r="E4" s="136"/>
      <c r="F4" s="132"/>
      <c r="G4" s="3"/>
    </row>
    <row r="5" spans="1:10" ht="15.75" thickBot="1">
      <c r="A5" s="156" t="s">
        <v>124</v>
      </c>
      <c r="B5" s="156"/>
      <c r="C5" s="156"/>
      <c r="D5" s="156"/>
      <c r="E5" s="156"/>
      <c r="F5" s="156"/>
      <c r="G5" s="129" t="s">
        <v>115</v>
      </c>
      <c r="I5" s="4"/>
      <c r="J5" s="4"/>
    </row>
    <row r="6" spans="1:7" ht="13.5" thickBot="1">
      <c r="A6" s="6"/>
      <c r="B6" s="93" t="str">
        <f>CONCATENATE("январь",CHOOSE(MONTH(C3),"-декабрь","","-февраль","-март","-апрель","-май","-июнь","-июль","-август","-сентябрь","-октябрь","-ноябрь"))</f>
        <v>январь-апрель</v>
      </c>
      <c r="C6" s="93" t="str">
        <f>B6</f>
        <v>январь-апрель</v>
      </c>
      <c r="D6" s="149" t="s">
        <v>2</v>
      </c>
      <c r="E6" s="150"/>
      <c r="F6" s="159" t="s">
        <v>3</v>
      </c>
      <c r="G6" s="160"/>
    </row>
    <row r="7" spans="1:7" ht="13.5" thickBot="1">
      <c r="A7" s="7"/>
      <c r="B7" s="94" t="str">
        <f>CONCATENATE(IF(MONTH(C3)=1,TEXT(YEAR(C3)-2,0),TEXT(YEAR(C3)-1,0)),"г.")</f>
        <v>2013г.</v>
      </c>
      <c r="C7" s="95" t="str">
        <f>CONCATENATE(IF(MONTH(C3)=1,TEXT(YEAR(C3-1),0),TEXT(YEAR(C3),0)),"г.")</f>
        <v>2014г.</v>
      </c>
      <c r="D7" s="8" t="s">
        <v>4</v>
      </c>
      <c r="E7" s="96" t="s">
        <v>5</v>
      </c>
      <c r="F7" s="9" t="str">
        <f>B7</f>
        <v>2013г.</v>
      </c>
      <c r="G7" s="9" t="str">
        <f>C7</f>
        <v>2014г.</v>
      </c>
    </row>
    <row r="8" spans="1:8" s="2" customFormat="1" ht="18.75" customHeight="1">
      <c r="A8" s="111" t="s">
        <v>174</v>
      </c>
      <c r="B8" s="112">
        <f>'Исходные данные'!C10</f>
        <v>9321916</v>
      </c>
      <c r="C8" s="112">
        <f>'Исходные данные'!D10</f>
        <v>9532350</v>
      </c>
      <c r="D8" s="82">
        <f aca="true" t="shared" si="0" ref="D8:D34">C8-B8</f>
        <v>210434</v>
      </c>
      <c r="E8" s="99">
        <f>IF(B8&lt;&gt;0,IF(AND(B8&gt;0,C8&gt;0),C8/B8*100,IF(AND(B8&lt;0,C8&lt;0),B8/C8*100,"")),"")</f>
        <v>102.2574114591893</v>
      </c>
      <c r="F8" s="113"/>
      <c r="G8" s="113"/>
      <c r="H8" s="84"/>
    </row>
    <row r="9" spans="1:8" s="109" customFormat="1" ht="14.25" thickBot="1">
      <c r="A9" s="114" t="s">
        <v>175</v>
      </c>
      <c r="B9" s="115">
        <f>B8-B152</f>
        <v>9317676</v>
      </c>
      <c r="C9" s="115">
        <f>C8-C152</f>
        <v>9530080</v>
      </c>
      <c r="D9" s="116">
        <f>C9-B9</f>
        <v>212404</v>
      </c>
      <c r="E9" s="117">
        <f aca="true" t="shared" si="1" ref="E9:E40">IF(B9&lt;&gt;0,IF(AND(B9&gt;0,C9&gt;0),C9/B9*100,IF(AND(B9&lt;0,C9&lt;0),B9/C9*100,"")),"")</f>
        <v>102.27958130332071</v>
      </c>
      <c r="F9" s="119"/>
      <c r="G9" s="119"/>
      <c r="H9" s="108"/>
    </row>
    <row r="10" spans="1:8" ht="12.75">
      <c r="A10" s="15" t="s">
        <v>123</v>
      </c>
      <c r="B10" s="12">
        <f>'Исходные данные'!C11</f>
        <v>9317680</v>
      </c>
      <c r="C10" s="12">
        <f>'Исходные данные'!D11</f>
        <v>9530080</v>
      </c>
      <c r="D10" s="13">
        <f t="shared" si="0"/>
        <v>212400</v>
      </c>
      <c r="E10" s="100">
        <f t="shared" si="1"/>
        <v>102.27953739557488</v>
      </c>
      <c r="F10" s="110">
        <v>100</v>
      </c>
      <c r="G10" s="110">
        <v>100</v>
      </c>
      <c r="H10" s="4"/>
    </row>
    <row r="11" spans="1:8" s="109" customFormat="1" ht="15.75" customHeight="1" thickBot="1">
      <c r="A11" s="120" t="s">
        <v>176</v>
      </c>
      <c r="B11" s="121">
        <f>B10-B13</f>
        <v>9314373</v>
      </c>
      <c r="C11" s="121">
        <f>C10-C13</f>
        <v>9529664</v>
      </c>
      <c r="D11" s="122">
        <f>C11-B11</f>
        <v>215291</v>
      </c>
      <c r="E11" s="123">
        <f t="shared" si="1"/>
        <v>102.31138478134814</v>
      </c>
      <c r="F11" s="124">
        <f>B11/$B$10*100</f>
        <v>99.9645083325463</v>
      </c>
      <c r="G11" s="124">
        <f>C11/$C$10*100</f>
        <v>99.99563487399897</v>
      </c>
      <c r="H11" s="108"/>
    </row>
    <row r="12" spans="1:8" ht="12.75">
      <c r="A12" s="15" t="s">
        <v>8</v>
      </c>
      <c r="B12" s="12">
        <f>'Исходные данные'!C12</f>
        <v>1904749</v>
      </c>
      <c r="C12" s="12">
        <f>'Исходные данные'!D12</f>
        <v>1424057</v>
      </c>
      <c r="D12" s="13">
        <f t="shared" si="0"/>
        <v>-480692</v>
      </c>
      <c r="E12" s="100">
        <f t="shared" si="1"/>
        <v>74.76349902270589</v>
      </c>
      <c r="F12" s="14">
        <f aca="true" t="shared" si="2" ref="F12:F40">B12/B$10*100</f>
        <v>20.44230967365267</v>
      </c>
      <c r="G12" s="14">
        <f aca="true" t="shared" si="3" ref="G12:G40">C12/C$10*100</f>
        <v>14.942760186693082</v>
      </c>
      <c r="H12" s="4"/>
    </row>
    <row r="13" spans="1:8" ht="13.5" customHeight="1">
      <c r="A13" s="15" t="s">
        <v>9</v>
      </c>
      <c r="B13" s="16">
        <f>'Исходные данные'!C13</f>
        <v>3307</v>
      </c>
      <c r="C13" s="16">
        <f>'Исходные данные'!D13</f>
        <v>416</v>
      </c>
      <c r="D13" s="17">
        <f t="shared" si="0"/>
        <v>-2891</v>
      </c>
      <c r="E13" s="101">
        <f t="shared" si="1"/>
        <v>12.579377078923496</v>
      </c>
      <c r="F13" s="14">
        <f t="shared" si="2"/>
        <v>0.03549166745370092</v>
      </c>
      <c r="G13" s="14">
        <f t="shared" si="3"/>
        <v>0.004365126001040914</v>
      </c>
      <c r="H13" s="4"/>
    </row>
    <row r="14" spans="1:8" ht="12.75" customHeight="1">
      <c r="A14" s="20" t="s">
        <v>10</v>
      </c>
      <c r="B14" s="16">
        <f>'Исходные данные'!C14</f>
        <v>4320900</v>
      </c>
      <c r="C14" s="16">
        <f>'Исходные данные'!D14</f>
        <v>4520051</v>
      </c>
      <c r="D14" s="17">
        <f t="shared" si="0"/>
        <v>199151</v>
      </c>
      <c r="E14" s="101">
        <f t="shared" si="1"/>
        <v>104.60901664005185</v>
      </c>
      <c r="F14" s="14">
        <f t="shared" si="2"/>
        <v>46.37313150913103</v>
      </c>
      <c r="G14" s="14">
        <f t="shared" si="3"/>
        <v>47.42930804358411</v>
      </c>
      <c r="H14" s="4"/>
    </row>
    <row r="15" spans="1:10" ht="16.5" customHeight="1">
      <c r="A15" s="20" t="s">
        <v>11</v>
      </c>
      <c r="B15" s="16">
        <f>'Исходные данные'!C15</f>
        <v>361439</v>
      </c>
      <c r="C15" s="16">
        <f>'Исходные данные'!D15</f>
        <v>749866</v>
      </c>
      <c r="D15" s="17">
        <f t="shared" si="0"/>
        <v>388427</v>
      </c>
      <c r="E15" s="101">
        <f t="shared" si="1"/>
        <v>207.46682012732438</v>
      </c>
      <c r="F15" s="14">
        <f t="shared" si="2"/>
        <v>3.8790664628963434</v>
      </c>
      <c r="G15" s="14">
        <f t="shared" si="3"/>
        <v>7.868412437251314</v>
      </c>
      <c r="H15" s="4"/>
      <c r="J15" s="4"/>
    </row>
    <row r="16" spans="1:8" ht="12.75">
      <c r="A16" s="20" t="s">
        <v>12</v>
      </c>
      <c r="B16" s="16">
        <f>'Исходные данные'!C16</f>
        <v>1699</v>
      </c>
      <c r="C16" s="16">
        <f>'Исходные данные'!D16</f>
        <v>3768</v>
      </c>
      <c r="D16" s="17">
        <f t="shared" si="0"/>
        <v>2069</v>
      </c>
      <c r="E16" s="101">
        <f t="shared" si="1"/>
        <v>221.77751618599174</v>
      </c>
      <c r="F16" s="14">
        <f t="shared" si="2"/>
        <v>0.018234152707540936</v>
      </c>
      <c r="G16" s="14">
        <f t="shared" si="3"/>
        <v>0.039537968201735975</v>
      </c>
      <c r="H16" s="4"/>
    </row>
    <row r="17" spans="1:7" ht="12.75">
      <c r="A17" s="20" t="s">
        <v>13</v>
      </c>
      <c r="B17" s="16">
        <f>'Исходные данные'!C17</f>
        <v>87</v>
      </c>
      <c r="C17" s="16">
        <f>'Исходные данные'!D17</f>
        <v>192</v>
      </c>
      <c r="D17" s="17">
        <f t="shared" si="0"/>
        <v>105</v>
      </c>
      <c r="E17" s="101">
        <f t="shared" si="1"/>
        <v>220.68965517241378</v>
      </c>
      <c r="F17" s="14">
        <f t="shared" si="2"/>
        <v>0.0009337088202213427</v>
      </c>
      <c r="G17" s="14">
        <f t="shared" si="3"/>
        <v>0.0020146735389419607</v>
      </c>
    </row>
    <row r="18" spans="1:10" ht="12.75">
      <c r="A18" s="21" t="s">
        <v>14</v>
      </c>
      <c r="B18" s="16">
        <f>'Исходные данные'!C18</f>
        <v>0</v>
      </c>
      <c r="C18" s="16">
        <f>'Исходные данные'!D18</f>
        <v>0</v>
      </c>
      <c r="D18" s="17">
        <f t="shared" si="0"/>
        <v>0</v>
      </c>
      <c r="E18" s="101">
        <f t="shared" si="1"/>
      </c>
      <c r="F18" s="14">
        <f t="shared" si="2"/>
        <v>0</v>
      </c>
      <c r="G18" s="14">
        <f t="shared" si="3"/>
        <v>0</v>
      </c>
      <c r="H18" s="4"/>
      <c r="I18" s="4"/>
      <c r="J18" s="137"/>
    </row>
    <row r="19" spans="1:8" ht="12.75">
      <c r="A19" s="20" t="s">
        <v>15</v>
      </c>
      <c r="B19" s="16">
        <f>'Исходные данные'!C19</f>
        <v>87</v>
      </c>
      <c r="C19" s="16">
        <f>'Исходные данные'!D19</f>
        <v>192</v>
      </c>
      <c r="D19" s="17">
        <f t="shared" si="0"/>
        <v>105</v>
      </c>
      <c r="E19" s="101">
        <f t="shared" si="1"/>
        <v>220.68965517241378</v>
      </c>
      <c r="F19" s="14">
        <f t="shared" si="2"/>
        <v>0.0009337088202213427</v>
      </c>
      <c r="G19" s="14">
        <f t="shared" si="3"/>
        <v>0.0020146735389419607</v>
      </c>
      <c r="H19" s="4"/>
    </row>
    <row r="20" spans="1:8" ht="12.75">
      <c r="A20" s="11" t="s">
        <v>16</v>
      </c>
      <c r="B20" s="16">
        <f>'Исходные данные'!C20</f>
        <v>409372</v>
      </c>
      <c r="C20" s="16">
        <f>'Исходные данные'!D20</f>
        <v>409095</v>
      </c>
      <c r="D20" s="17">
        <f t="shared" si="0"/>
        <v>-277</v>
      </c>
      <c r="E20" s="101">
        <f t="shared" si="1"/>
        <v>99.93233538199975</v>
      </c>
      <c r="F20" s="14">
        <f t="shared" si="2"/>
        <v>4.393497093697143</v>
      </c>
      <c r="G20" s="14">
        <f t="shared" si="3"/>
        <v>4.292671205278445</v>
      </c>
      <c r="H20" s="4"/>
    </row>
    <row r="21" spans="1:8" ht="12.75">
      <c r="A21" s="11" t="s">
        <v>148</v>
      </c>
      <c r="B21" s="16">
        <f>'Исходные данные'!C21</f>
        <v>400137</v>
      </c>
      <c r="C21" s="22">
        <f>'Исходные данные'!D21</f>
        <v>401619</v>
      </c>
      <c r="D21" s="17">
        <f t="shared" si="0"/>
        <v>1482</v>
      </c>
      <c r="E21" s="101">
        <f t="shared" si="1"/>
        <v>100.37037314719709</v>
      </c>
      <c r="F21" s="14">
        <f t="shared" si="2"/>
        <v>4.294384439044912</v>
      </c>
      <c r="G21" s="14">
        <f t="shared" si="3"/>
        <v>4.2142248543558924</v>
      </c>
      <c r="H21" s="4"/>
    </row>
    <row r="22" spans="1:8" ht="15.75" customHeight="1">
      <c r="A22" s="11" t="s">
        <v>149</v>
      </c>
      <c r="B22" s="16">
        <f>'Исходные данные'!C22</f>
        <v>16619</v>
      </c>
      <c r="C22" s="22">
        <f>'Исходные данные'!D22</f>
        <v>7784</v>
      </c>
      <c r="D22" s="17">
        <f>C22-B22</f>
        <v>-8835</v>
      </c>
      <c r="E22" s="101">
        <f t="shared" si="1"/>
        <v>46.83795655574944</v>
      </c>
      <c r="F22" s="14">
        <f t="shared" si="2"/>
        <v>0.17835984923285625</v>
      </c>
      <c r="G22" s="14">
        <f t="shared" si="3"/>
        <v>0.08167822305793866</v>
      </c>
      <c r="H22" s="4"/>
    </row>
    <row r="23" spans="1:8" ht="12.75">
      <c r="A23" s="11" t="s">
        <v>150</v>
      </c>
      <c r="B23" s="16">
        <f>'Исходные данные'!C23</f>
        <v>240244</v>
      </c>
      <c r="C23" s="22">
        <f>'Исходные данные'!D23</f>
        <v>254030</v>
      </c>
      <c r="D23" s="17">
        <f>C23-B23</f>
        <v>13786</v>
      </c>
      <c r="E23" s="101">
        <f t="shared" si="1"/>
        <v>105.73833269509332</v>
      </c>
      <c r="F23" s="14">
        <f t="shared" si="2"/>
        <v>2.5783671471868534</v>
      </c>
      <c r="G23" s="14">
        <f t="shared" si="3"/>
        <v>2.665559995299095</v>
      </c>
      <c r="H23" s="4"/>
    </row>
    <row r="24" spans="1:8" ht="12.75">
      <c r="A24" s="11" t="s">
        <v>151</v>
      </c>
      <c r="B24" s="16">
        <f>'Исходные данные'!C24</f>
        <v>143274</v>
      </c>
      <c r="C24" s="22">
        <f>'Исходные данные'!D24</f>
        <v>139805</v>
      </c>
      <c r="D24" s="17">
        <f>C24-B24</f>
        <v>-3469</v>
      </c>
      <c r="E24" s="101">
        <f t="shared" si="1"/>
        <v>97.57876516325362</v>
      </c>
      <c r="F24" s="14">
        <f t="shared" si="2"/>
        <v>1.537657442625203</v>
      </c>
      <c r="G24" s="14">
        <f t="shared" si="3"/>
        <v>1.4669866359988584</v>
      </c>
      <c r="H24" s="4"/>
    </row>
    <row r="25" spans="1:8" ht="12.75">
      <c r="A25" s="11" t="s">
        <v>43</v>
      </c>
      <c r="B25" s="16">
        <f>'Исходные данные'!C25</f>
        <v>8999</v>
      </c>
      <c r="C25" s="22">
        <f>'Исходные данные'!D25</f>
        <v>7456</v>
      </c>
      <c r="D25" s="17">
        <f>C25-B25</f>
        <v>-1543</v>
      </c>
      <c r="E25" s="101">
        <f t="shared" si="1"/>
        <v>82.85365040560062</v>
      </c>
      <c r="F25" s="14">
        <f t="shared" si="2"/>
        <v>0.09657983532381452</v>
      </c>
      <c r="G25" s="14">
        <f t="shared" si="3"/>
        <v>0.07823648909557947</v>
      </c>
      <c r="H25" s="4"/>
    </row>
    <row r="26" spans="1:8" ht="25.5">
      <c r="A26" s="11" t="s">
        <v>177</v>
      </c>
      <c r="B26" s="16">
        <f>'Исходные данные'!C26</f>
        <v>236</v>
      </c>
      <c r="C26" s="22">
        <f>'Исходные данные'!D26</f>
        <v>20</v>
      </c>
      <c r="D26" s="17">
        <f>C26-B26</f>
        <v>-216</v>
      </c>
      <c r="E26" s="101">
        <f t="shared" si="1"/>
        <v>8.47457627118644</v>
      </c>
      <c r="F26" s="14">
        <f t="shared" si="2"/>
        <v>0.0025328193284165157</v>
      </c>
      <c r="G26" s="14">
        <f t="shared" si="3"/>
        <v>0.0002098618269731209</v>
      </c>
      <c r="H26" s="4"/>
    </row>
    <row r="27" spans="1:8" ht="12.75">
      <c r="A27" s="11" t="s">
        <v>18</v>
      </c>
      <c r="B27" s="16">
        <f>'Исходные данные'!C27</f>
        <v>8796</v>
      </c>
      <c r="C27" s="22">
        <f>'Исходные данные'!D27</f>
        <v>10069</v>
      </c>
      <c r="D27" s="17">
        <f t="shared" si="0"/>
        <v>1273</v>
      </c>
      <c r="E27" s="101">
        <f t="shared" si="1"/>
        <v>114.4724874943156</v>
      </c>
      <c r="F27" s="14">
        <f t="shared" si="2"/>
        <v>0.09440118140996472</v>
      </c>
      <c r="G27" s="14">
        <f t="shared" si="3"/>
        <v>0.10565493678961772</v>
      </c>
      <c r="H27" s="4"/>
    </row>
    <row r="28" spans="1:8" ht="12.75">
      <c r="A28" s="11" t="s">
        <v>19</v>
      </c>
      <c r="B28" s="16">
        <f>'Исходные данные'!C28</f>
        <v>1200606</v>
      </c>
      <c r="C28" s="22">
        <f>'Исходные данные'!D28</f>
        <v>1308933</v>
      </c>
      <c r="D28" s="17">
        <f t="shared" si="0"/>
        <v>108327</v>
      </c>
      <c r="E28" s="101">
        <f t="shared" si="1"/>
        <v>109.02269353976241</v>
      </c>
      <c r="F28" s="14">
        <f t="shared" si="2"/>
        <v>12.885246112766268</v>
      </c>
      <c r="G28" s="14">
        <f t="shared" si="3"/>
        <v>13.734753538270402</v>
      </c>
      <c r="H28" s="4"/>
    </row>
    <row r="29" spans="1:8" ht="14.25" customHeight="1">
      <c r="A29" s="23" t="s">
        <v>20</v>
      </c>
      <c r="B29" s="16">
        <f>'Исходные данные'!C29</f>
        <v>83339</v>
      </c>
      <c r="C29" s="22">
        <f>'Исходные данные'!D29</f>
        <v>87508</v>
      </c>
      <c r="D29" s="17">
        <f t="shared" si="0"/>
        <v>4169</v>
      </c>
      <c r="E29" s="101">
        <f t="shared" si="1"/>
        <v>105.00245983273138</v>
      </c>
      <c r="F29" s="14">
        <f t="shared" si="2"/>
        <v>0.894417923775017</v>
      </c>
      <c r="G29" s="14">
        <f t="shared" si="3"/>
        <v>0.9182294377381932</v>
      </c>
      <c r="H29" s="4"/>
    </row>
    <row r="30" spans="1:8" ht="14.25" customHeight="1">
      <c r="A30" s="23" t="s">
        <v>21</v>
      </c>
      <c r="B30" s="16">
        <f>'Исходные данные'!C30</f>
        <v>229727</v>
      </c>
      <c r="C30" s="22">
        <f>'Исходные данные'!D30</f>
        <v>221781</v>
      </c>
      <c r="D30" s="17">
        <f t="shared" si="0"/>
        <v>-7946</v>
      </c>
      <c r="E30" s="101">
        <f t="shared" si="1"/>
        <v>96.5411118414466</v>
      </c>
      <c r="F30" s="14">
        <f t="shared" si="2"/>
        <v>2.46549570279297</v>
      </c>
      <c r="G30" s="14">
        <f t="shared" si="3"/>
        <v>2.327168292396286</v>
      </c>
      <c r="H30" s="4"/>
    </row>
    <row r="31" spans="1:8" ht="14.25" customHeight="1">
      <c r="A31" s="23" t="s">
        <v>22</v>
      </c>
      <c r="B31" s="16">
        <f>'Исходные данные'!C31</f>
        <v>189</v>
      </c>
      <c r="C31" s="22">
        <f>'Исходные данные'!D31</f>
        <v>550</v>
      </c>
      <c r="D31" s="17">
        <f t="shared" si="0"/>
        <v>361</v>
      </c>
      <c r="E31" s="101">
        <f t="shared" si="1"/>
        <v>291.00529100529104</v>
      </c>
      <c r="F31" s="14">
        <f t="shared" si="2"/>
        <v>0.002028401919791193</v>
      </c>
      <c r="G31" s="14">
        <f t="shared" si="3"/>
        <v>0.005771200241760825</v>
      </c>
      <c r="H31" s="4"/>
    </row>
    <row r="32" spans="1:8" ht="14.25" customHeight="1">
      <c r="A32" s="23" t="s">
        <v>23</v>
      </c>
      <c r="B32" s="16">
        <f>'Исходные данные'!C32</f>
        <v>38439</v>
      </c>
      <c r="C32" s="22">
        <f>'Исходные данные'!D32</f>
        <v>48959</v>
      </c>
      <c r="D32" s="17">
        <f t="shared" si="0"/>
        <v>10520</v>
      </c>
      <c r="E32" s="101">
        <f t="shared" si="1"/>
        <v>127.36803767007467</v>
      </c>
      <c r="F32" s="14">
        <f t="shared" si="2"/>
        <v>0.4125383142584849</v>
      </c>
      <c r="G32" s="14">
        <f t="shared" si="3"/>
        <v>0.5137312593388512</v>
      </c>
      <c r="H32" s="4"/>
    </row>
    <row r="33" spans="1:8" ht="12.75">
      <c r="A33" s="23" t="s">
        <v>38</v>
      </c>
      <c r="B33" s="16">
        <f>'Исходные данные'!C33</f>
        <v>748935</v>
      </c>
      <c r="C33" s="22">
        <f>'Исходные данные'!D33</f>
        <v>738996</v>
      </c>
      <c r="D33" s="17">
        <f t="shared" si="0"/>
        <v>-9939</v>
      </c>
      <c r="E33" s="101">
        <f t="shared" si="1"/>
        <v>98.6729155400669</v>
      </c>
      <c r="F33" s="14">
        <f t="shared" si="2"/>
        <v>8.037784083591623</v>
      </c>
      <c r="G33" s="14">
        <f t="shared" si="3"/>
        <v>7.754352534291423</v>
      </c>
      <c r="H33" s="4"/>
    </row>
    <row r="34" spans="1:8" ht="12.75">
      <c r="A34" s="23" t="s">
        <v>41</v>
      </c>
      <c r="B34" s="16">
        <f>'Исходные данные'!C34</f>
        <v>514131</v>
      </c>
      <c r="C34" s="22">
        <f>'Исходные данные'!D34</f>
        <v>503862</v>
      </c>
      <c r="D34" s="17">
        <f t="shared" si="0"/>
        <v>-10269</v>
      </c>
      <c r="E34" s="101">
        <f t="shared" si="1"/>
        <v>98.00264913028003</v>
      </c>
      <c r="F34" s="14">
        <f t="shared" si="2"/>
        <v>5.517800568381829</v>
      </c>
      <c r="G34" s="14">
        <f t="shared" si="3"/>
        <v>5.287069993116532</v>
      </c>
      <c r="H34" s="59"/>
    </row>
    <row r="35" spans="1:8" ht="14.25" customHeight="1">
      <c r="A35" s="23" t="s">
        <v>40</v>
      </c>
      <c r="B35" s="16">
        <f>'Исходные данные'!C35</f>
        <v>220594</v>
      </c>
      <c r="C35" s="22">
        <f>'Исходные данные'!D35</f>
        <v>219209</v>
      </c>
      <c r="D35" s="17">
        <f aca="true" t="shared" si="4" ref="D35:D41">C35-B35</f>
        <v>-1385</v>
      </c>
      <c r="E35" s="101">
        <f t="shared" si="1"/>
        <v>99.37214974115342</v>
      </c>
      <c r="F35" s="14">
        <f t="shared" si="2"/>
        <v>2.3674777412403087</v>
      </c>
      <c r="G35" s="14">
        <f t="shared" si="3"/>
        <v>2.3001800614475427</v>
      </c>
      <c r="H35" s="4"/>
    </row>
    <row r="36" spans="1:8" ht="14.25" customHeight="1">
      <c r="A36" s="23" t="s">
        <v>42</v>
      </c>
      <c r="B36" s="16">
        <f>'Исходные данные'!C36</f>
        <v>4537</v>
      </c>
      <c r="C36" s="22">
        <f>'Исходные данные'!D36</f>
        <v>5837</v>
      </c>
      <c r="D36" s="17">
        <f t="shared" si="4"/>
        <v>1300</v>
      </c>
      <c r="E36" s="101">
        <f t="shared" si="1"/>
        <v>128.65329512893985</v>
      </c>
      <c r="F36" s="14">
        <f t="shared" si="2"/>
        <v>0.048692378360278524</v>
      </c>
      <c r="G36" s="14">
        <f t="shared" si="3"/>
        <v>0.061248174202105335</v>
      </c>
      <c r="H36" s="4"/>
    </row>
    <row r="37" spans="1:8" ht="14.25" customHeight="1">
      <c r="A37" s="23" t="s">
        <v>146</v>
      </c>
      <c r="B37" s="16">
        <f>'Исходные данные'!C37</f>
        <v>8597</v>
      </c>
      <c r="C37" s="22">
        <f>'Исходные данные'!D37</f>
        <v>10166</v>
      </c>
      <c r="D37" s="17">
        <f t="shared" si="4"/>
        <v>1569</v>
      </c>
      <c r="E37" s="101">
        <f t="shared" si="1"/>
        <v>118.25055251832035</v>
      </c>
      <c r="F37" s="14">
        <f t="shared" si="2"/>
        <v>0.0922654566372745</v>
      </c>
      <c r="G37" s="14">
        <f t="shared" si="3"/>
        <v>0.10667276665043736</v>
      </c>
      <c r="H37" s="4"/>
    </row>
    <row r="38" spans="1:8" ht="12.75">
      <c r="A38" s="23" t="s">
        <v>153</v>
      </c>
      <c r="B38" s="16">
        <f>'Исходные данные'!C38</f>
        <v>1076</v>
      </c>
      <c r="C38" s="22">
        <f>'Исходные данные'!D38</f>
        <v>-78</v>
      </c>
      <c r="D38" s="17">
        <f t="shared" si="4"/>
        <v>-1154</v>
      </c>
      <c r="E38" s="101">
        <f t="shared" si="1"/>
      </c>
      <c r="F38" s="14">
        <f t="shared" si="2"/>
        <v>0.011547938971932927</v>
      </c>
      <c r="G38" s="14">
        <f t="shared" si="3"/>
        <v>-0.0008184611251951715</v>
      </c>
      <c r="H38" s="4"/>
    </row>
    <row r="39" spans="1:8" ht="15" customHeight="1">
      <c r="A39" s="23" t="s">
        <v>24</v>
      </c>
      <c r="B39" s="16">
        <f>'Исходные данные'!C39</f>
        <v>694</v>
      </c>
      <c r="C39" s="22">
        <f>'Исходные данные'!D39</f>
        <v>-75</v>
      </c>
      <c r="D39" s="17">
        <f t="shared" si="4"/>
        <v>-769</v>
      </c>
      <c r="E39" s="101">
        <f t="shared" si="1"/>
      </c>
      <c r="F39" s="14">
        <f t="shared" si="2"/>
        <v>0.00744820599119094</v>
      </c>
      <c r="G39" s="14">
        <f t="shared" si="3"/>
        <v>-0.0007869818511492034</v>
      </c>
      <c r="H39" s="4"/>
    </row>
    <row r="40" spans="1:8" ht="14.25" customHeight="1">
      <c r="A40" s="11" t="s">
        <v>29</v>
      </c>
      <c r="B40" s="16">
        <f>'Исходные данные'!C48</f>
        <v>6400</v>
      </c>
      <c r="C40" s="40">
        <f>'Исходные данные'!D48</f>
        <v>6608</v>
      </c>
      <c r="D40" s="17">
        <f t="shared" si="4"/>
        <v>208</v>
      </c>
      <c r="E40" s="101">
        <f t="shared" si="1"/>
        <v>103.25</v>
      </c>
      <c r="F40" s="19">
        <f t="shared" si="2"/>
        <v>0.06868662585536314</v>
      </c>
      <c r="G40" s="19">
        <f t="shared" si="3"/>
        <v>0.06933834763191915</v>
      </c>
      <c r="H40" s="4"/>
    </row>
    <row r="41" spans="1:8" ht="26.25" thickBot="1">
      <c r="A41" s="143" t="s">
        <v>178</v>
      </c>
      <c r="B41" s="140">
        <f>'Исходные данные'!C51</f>
        <v>0</v>
      </c>
      <c r="C41" s="141">
        <f>'Исходные данные'!D51</f>
        <v>0</v>
      </c>
      <c r="D41" s="144">
        <f t="shared" si="4"/>
        <v>0</v>
      </c>
      <c r="E41" s="145">
        <f>IF(B41&lt;&gt;0,IF(AND(B41&gt;0,C41&gt;0),C41/B41*100,IF(AND(B41&lt;0,C41&lt;0),B41/C41*100,"")),"")</f>
      </c>
      <c r="F41" s="146">
        <f>B41/B$10*100</f>
        <v>0</v>
      </c>
      <c r="G41" s="146">
        <f>C41/C$10*100</f>
        <v>0</v>
      </c>
      <c r="H41" s="4"/>
    </row>
    <row r="42" spans="1:10" ht="6" customHeight="1">
      <c r="A42" s="28"/>
      <c r="B42" s="29"/>
      <c r="C42" s="29"/>
      <c r="D42" s="30"/>
      <c r="E42" s="31"/>
      <c r="F42" s="32"/>
      <c r="G42" s="32"/>
      <c r="H42" s="4"/>
      <c r="J42" s="4"/>
    </row>
    <row r="43" spans="1:7" ht="32.25" customHeight="1">
      <c r="A43" s="153" t="str">
        <f>"федеральный бюджет
(доля в консолидированном бюджете:    "&amp;B46&amp;" - "&amp;TEXT(IF(AND(B47&gt;0,B$10&gt;0),B47/B$10*100,IF(AND(B47&lt;0,B$10&lt;0),B$10/B47*100,0)),"0.0")&amp;"%;     "&amp;C46&amp;" - "&amp;TEXT(IF(AND(C47&gt;0,C$10&gt;0),C47/C$10*100,IF(AND(C47&lt;0,C$10&lt;0),C$10/C47*100,0)),"0.0")&amp;"%) "</f>
        <v>федеральный бюджет
(доля в консолидированном бюджете:    2013г. - 6.8%;     2014г. - 10.5%) </v>
      </c>
      <c r="B43" s="153"/>
      <c r="C43" s="153"/>
      <c r="D43" s="153"/>
      <c r="E43" s="153"/>
      <c r="F43" s="153"/>
      <c r="G43" s="153"/>
    </row>
    <row r="44" spans="1:7" ht="12.75" customHeight="1" thickBot="1">
      <c r="A44" s="134"/>
      <c r="B44" s="133"/>
      <c r="C44" s="133"/>
      <c r="D44" s="33"/>
      <c r="E44" s="34"/>
      <c r="F44" s="35"/>
      <c r="G44" s="36" t="s">
        <v>30</v>
      </c>
    </row>
    <row r="45" spans="1:7" ht="13.5" thickBot="1">
      <c r="A45" s="38"/>
      <c r="B45" s="93" t="str">
        <f>$B$6</f>
        <v>январь-апрель</v>
      </c>
      <c r="C45" s="61" t="str">
        <f>$C$6</f>
        <v>январь-апрель</v>
      </c>
      <c r="D45" s="157" t="s">
        <v>2</v>
      </c>
      <c r="E45" s="158"/>
      <c r="F45" s="151" t="s">
        <v>31</v>
      </c>
      <c r="G45" s="152"/>
    </row>
    <row r="46" spans="1:7" ht="13.5" thickBot="1">
      <c r="A46" s="7"/>
      <c r="B46" s="95" t="str">
        <f>$B$7</f>
        <v>2013г.</v>
      </c>
      <c r="C46" s="95" t="str">
        <f>$C$7</f>
        <v>2014г.</v>
      </c>
      <c r="D46" s="8" t="s">
        <v>4</v>
      </c>
      <c r="E46" s="107" t="s">
        <v>5</v>
      </c>
      <c r="F46" s="10" t="str">
        <f>$F$7</f>
        <v>2013г.</v>
      </c>
      <c r="G46" s="10" t="str">
        <f>$G$7</f>
        <v>2014г.</v>
      </c>
    </row>
    <row r="47" spans="1:9" s="2" customFormat="1" ht="12.75">
      <c r="A47" s="39" t="s">
        <v>32</v>
      </c>
      <c r="B47" s="85">
        <f>'Исходные данные'!C53</f>
        <v>636932</v>
      </c>
      <c r="C47" s="86">
        <f>'Исходные данные'!D53</f>
        <v>998199</v>
      </c>
      <c r="D47" s="86">
        <f aca="true" t="shared" si="5" ref="D47:D62">C47-B47</f>
        <v>361267</v>
      </c>
      <c r="E47" s="99">
        <f aca="true" t="shared" si="6" ref="E47:E62">IF(B47&lt;&gt;0,IF(AND(B47&gt;0,C47&gt;0),C47/B47*100,IF(AND(B47&lt;0,C47&lt;0),B47/C47*100,"")),"")</f>
        <v>156.71986962501492</v>
      </c>
      <c r="F47" s="87">
        <v>100</v>
      </c>
      <c r="G47" s="87">
        <f>B47/$B$47*100</f>
        <v>100</v>
      </c>
      <c r="H47" s="4"/>
      <c r="I47" s="84"/>
    </row>
    <row r="48" spans="1:9" s="2" customFormat="1" ht="14.25" thickBot="1">
      <c r="A48" s="126" t="s">
        <v>179</v>
      </c>
      <c r="B48" s="127">
        <f>B47-B51</f>
        <v>633625</v>
      </c>
      <c r="C48" s="127">
        <f>C47-C51</f>
        <v>997783</v>
      </c>
      <c r="D48" s="128">
        <f>C48-B48</f>
        <v>364158</v>
      </c>
      <c r="E48" s="117">
        <f t="shared" si="6"/>
        <v>157.47216413493786</v>
      </c>
      <c r="F48" s="118"/>
      <c r="G48" s="118"/>
      <c r="H48" s="4"/>
      <c r="I48" s="84"/>
    </row>
    <row r="49" spans="1:9" ht="12.75">
      <c r="A49" s="15" t="s">
        <v>8</v>
      </c>
      <c r="B49" s="138">
        <f>'Исходные данные'!C54</f>
        <v>87316</v>
      </c>
      <c r="C49" s="139">
        <f>'Исходные данные'!D54</f>
        <v>48487</v>
      </c>
      <c r="D49" s="13">
        <f t="shared" si="5"/>
        <v>-38829</v>
      </c>
      <c r="E49" s="100">
        <f t="shared" si="6"/>
        <v>55.530486966878925</v>
      </c>
      <c r="F49" s="14">
        <f aca="true" t="shared" si="7" ref="F49:F62">B49/$B$47*100</f>
        <v>13.708841760187902</v>
      </c>
      <c r="G49" s="14">
        <f aca="true" t="shared" si="8" ref="G49:G62">C49/$C$47*100</f>
        <v>4.857448264324048</v>
      </c>
      <c r="H49" s="4"/>
      <c r="I49" s="84"/>
    </row>
    <row r="50" spans="1:9" ht="12.75">
      <c r="A50" s="15" t="s">
        <v>60</v>
      </c>
      <c r="B50" s="12">
        <f>'Исходные данные'!C55</f>
        <v>0</v>
      </c>
      <c r="C50" s="125">
        <f>'Исходные данные'!D55</f>
        <v>7635</v>
      </c>
      <c r="D50" s="13"/>
      <c r="E50" s="100"/>
      <c r="F50" s="14"/>
      <c r="G50" s="14"/>
      <c r="H50" s="4"/>
      <c r="I50" s="84"/>
    </row>
    <row r="51" spans="1:9" ht="12.75">
      <c r="A51" s="41" t="s">
        <v>33</v>
      </c>
      <c r="B51" s="12">
        <f>'Исходные данные'!C56</f>
        <v>3307</v>
      </c>
      <c r="C51" s="125">
        <f>'Исходные данные'!D56</f>
        <v>416</v>
      </c>
      <c r="D51" s="17">
        <f t="shared" si="5"/>
        <v>-2891</v>
      </c>
      <c r="E51" s="101">
        <f t="shared" si="6"/>
        <v>12.579377078923496</v>
      </c>
      <c r="F51" s="19">
        <f t="shared" si="7"/>
        <v>0.5192077019210842</v>
      </c>
      <c r="G51" s="19">
        <f t="shared" si="8"/>
        <v>0.04167505677725584</v>
      </c>
      <c r="H51" s="4"/>
      <c r="I51" s="84"/>
    </row>
    <row r="52" spans="1:9" ht="12.75">
      <c r="A52" s="20" t="s">
        <v>11</v>
      </c>
      <c r="B52" s="12">
        <f>'Исходные данные'!C57</f>
        <v>361439</v>
      </c>
      <c r="C52" s="125">
        <f>'Исходные данные'!D57</f>
        <v>749866</v>
      </c>
      <c r="D52" s="17">
        <f t="shared" si="5"/>
        <v>388427</v>
      </c>
      <c r="E52" s="101">
        <f t="shared" si="6"/>
        <v>207.46682012732438</v>
      </c>
      <c r="F52" s="19">
        <f t="shared" si="7"/>
        <v>56.74687407760955</v>
      </c>
      <c r="G52" s="19">
        <f t="shared" si="8"/>
        <v>75.12189453205222</v>
      </c>
      <c r="H52" s="4"/>
      <c r="I52" s="84"/>
    </row>
    <row r="53" spans="1:9" ht="12.75">
      <c r="A53" s="20" t="s">
        <v>12</v>
      </c>
      <c r="B53" s="12">
        <f>'Исходные данные'!C58</f>
        <v>1699</v>
      </c>
      <c r="C53" s="125">
        <f>'Исходные данные'!D58</f>
        <v>3768</v>
      </c>
      <c r="D53" s="17">
        <f t="shared" si="5"/>
        <v>2069</v>
      </c>
      <c r="E53" s="101">
        <f t="shared" si="6"/>
        <v>221.77751618599174</v>
      </c>
      <c r="F53" s="19">
        <f t="shared" si="7"/>
        <v>0.26674747068760873</v>
      </c>
      <c r="G53" s="19">
        <f t="shared" si="8"/>
        <v>0.37747984119399036</v>
      </c>
      <c r="H53" s="4"/>
      <c r="I53" s="84"/>
    </row>
    <row r="54" spans="1:9" ht="12.75">
      <c r="A54" s="20" t="s">
        <v>13</v>
      </c>
      <c r="B54" s="12">
        <f>'Исходные данные'!C59</f>
        <v>0</v>
      </c>
      <c r="C54" s="125">
        <f>'Исходные данные'!D59</f>
        <v>0</v>
      </c>
      <c r="D54" s="17">
        <f t="shared" si="5"/>
        <v>0</v>
      </c>
      <c r="E54" s="101">
        <f t="shared" si="6"/>
      </c>
      <c r="F54" s="19">
        <f t="shared" si="7"/>
        <v>0</v>
      </c>
      <c r="G54" s="19">
        <f t="shared" si="8"/>
        <v>0</v>
      </c>
      <c r="H54" s="4"/>
      <c r="I54" s="84"/>
    </row>
    <row r="55" spans="1:9" ht="12.75">
      <c r="A55" s="11" t="s">
        <v>34</v>
      </c>
      <c r="B55" s="12">
        <f>'Исходные данные'!C60</f>
        <v>162407</v>
      </c>
      <c r="C55" s="125">
        <f>'Исходные данные'!D60</f>
        <v>164990</v>
      </c>
      <c r="D55" s="17">
        <f t="shared" si="5"/>
        <v>2583</v>
      </c>
      <c r="E55" s="101">
        <f t="shared" si="6"/>
        <v>101.59044868755657</v>
      </c>
      <c r="F55" s="19">
        <f t="shared" si="7"/>
        <v>25.498326351949657</v>
      </c>
      <c r="G55" s="19">
        <f t="shared" si="8"/>
        <v>16.528768311729426</v>
      </c>
      <c r="H55" s="4"/>
      <c r="I55" s="84"/>
    </row>
    <row r="56" spans="1:9" ht="12.75">
      <c r="A56" s="11" t="s">
        <v>148</v>
      </c>
      <c r="B56" s="12">
        <f>'Исходные данные'!C61</f>
        <v>153408</v>
      </c>
      <c r="C56" s="125">
        <f>'Исходные данные'!D61</f>
        <v>157534</v>
      </c>
      <c r="D56" s="17">
        <f t="shared" si="5"/>
        <v>4126</v>
      </c>
      <c r="E56" s="101">
        <f t="shared" si="6"/>
        <v>102.68955986649979</v>
      </c>
      <c r="F56" s="19">
        <f t="shared" si="7"/>
        <v>24.085459672304108</v>
      </c>
      <c r="G56" s="19">
        <f t="shared" si="8"/>
        <v>15.78182306333707</v>
      </c>
      <c r="H56" s="4"/>
      <c r="I56" s="84"/>
    </row>
    <row r="57" spans="1:9" ht="12.75">
      <c r="A57" s="11" t="s">
        <v>150</v>
      </c>
      <c r="B57" s="16">
        <f>'Исходные данные'!C62</f>
        <v>96098</v>
      </c>
      <c r="C57" s="40">
        <f>'Исходные данные'!D62</f>
        <v>101612</v>
      </c>
      <c r="D57" s="17">
        <f>C57-B57</f>
        <v>5514</v>
      </c>
      <c r="E57" s="101">
        <f t="shared" si="6"/>
        <v>105.7378925680035</v>
      </c>
      <c r="F57" s="19">
        <f>B57/$B$47*100</f>
        <v>15.08763886882744</v>
      </c>
      <c r="G57" s="19">
        <f>C57/$C$47*100</f>
        <v>10.17953333954452</v>
      </c>
      <c r="H57" s="4"/>
      <c r="I57" s="84"/>
    </row>
    <row r="58" spans="1:9" ht="12.75">
      <c r="A58" s="11" t="s">
        <v>151</v>
      </c>
      <c r="B58" s="12">
        <f>'Исходные данные'!C63</f>
        <v>57310</v>
      </c>
      <c r="C58" s="125">
        <f>'Исходные данные'!D63</f>
        <v>55922</v>
      </c>
      <c r="D58" s="17">
        <f>C58-B58</f>
        <v>-1388</v>
      </c>
      <c r="E58" s="101">
        <f t="shared" si="6"/>
        <v>97.5780841039958</v>
      </c>
      <c r="F58" s="19">
        <f>B58/$B$47*100</f>
        <v>8.997820803476667</v>
      </c>
      <c r="G58" s="19">
        <f>C58/$C$47*100</f>
        <v>5.60228972379255</v>
      </c>
      <c r="H58" s="4"/>
      <c r="I58" s="84"/>
    </row>
    <row r="59" spans="1:9" ht="12.75">
      <c r="A59" s="11" t="s">
        <v>147</v>
      </c>
      <c r="B59" s="12">
        <f>'Исходные данные'!C64</f>
        <v>8999</v>
      </c>
      <c r="C59" s="125">
        <f>'Исходные данные'!D64</f>
        <v>7456</v>
      </c>
      <c r="D59" s="17">
        <f t="shared" si="5"/>
        <v>-1543</v>
      </c>
      <c r="E59" s="101">
        <f t="shared" si="6"/>
        <v>82.85365040560062</v>
      </c>
      <c r="F59" s="19">
        <f t="shared" si="7"/>
        <v>1.412866679645551</v>
      </c>
      <c r="G59" s="19">
        <f t="shared" si="8"/>
        <v>0.7469452483923545</v>
      </c>
      <c r="H59" s="4"/>
      <c r="I59" s="84"/>
    </row>
    <row r="60" spans="1:9" ht="12.75">
      <c r="A60" s="23" t="s">
        <v>23</v>
      </c>
      <c r="B60" s="12">
        <f>'Исходные данные'!C65</f>
        <v>17205</v>
      </c>
      <c r="C60" s="125">
        <f>'Исходные данные'!D65</f>
        <v>19538</v>
      </c>
      <c r="D60" s="17">
        <f t="shared" si="5"/>
        <v>2333</v>
      </c>
      <c r="E60" s="101">
        <f t="shared" si="6"/>
        <v>113.56001162452776</v>
      </c>
      <c r="F60" s="19">
        <f t="shared" si="7"/>
        <v>2.701230272619369</v>
      </c>
      <c r="G60" s="19">
        <f t="shared" si="8"/>
        <v>1.95732514258179</v>
      </c>
      <c r="H60" s="4"/>
      <c r="I60" s="84"/>
    </row>
    <row r="61" spans="1:9" ht="12.75">
      <c r="A61" s="23" t="s">
        <v>24</v>
      </c>
      <c r="B61" s="12">
        <f>'Исходные данные'!C66</f>
        <v>40</v>
      </c>
      <c r="C61" s="125">
        <f>'Исходные данные'!D66</f>
        <v>37</v>
      </c>
      <c r="D61" s="17">
        <f t="shared" si="5"/>
        <v>-3</v>
      </c>
      <c r="E61" s="101">
        <f t="shared" si="6"/>
        <v>92.5</v>
      </c>
      <c r="F61" s="19">
        <f t="shared" si="7"/>
        <v>0.006280105254564066</v>
      </c>
      <c r="G61" s="19">
        <f t="shared" si="8"/>
        <v>0.003706675722977082</v>
      </c>
      <c r="H61" s="4"/>
      <c r="I61" s="84"/>
    </row>
    <row r="62" spans="1:9" ht="12.75">
      <c r="A62" s="11" t="s">
        <v>29</v>
      </c>
      <c r="B62" s="16">
        <f>'Исходные данные'!C67</f>
        <v>3519</v>
      </c>
      <c r="C62" s="40">
        <f>'Исходные данные'!D67</f>
        <v>3462</v>
      </c>
      <c r="D62" s="17">
        <f t="shared" si="5"/>
        <v>-57</v>
      </c>
      <c r="E62" s="101">
        <f t="shared" si="6"/>
        <v>98.38022165387895</v>
      </c>
      <c r="F62" s="19">
        <f t="shared" si="7"/>
        <v>0.5524922597702738</v>
      </c>
      <c r="G62" s="19">
        <f t="shared" si="8"/>
        <v>0.34682463116072043</v>
      </c>
      <c r="H62" s="4"/>
      <c r="I62" s="84"/>
    </row>
    <row r="63" spans="1:9" ht="26.25" thickBot="1">
      <c r="A63" s="143" t="s">
        <v>178</v>
      </c>
      <c r="B63" s="140">
        <f>'Исходные данные'!C68</f>
        <v>0</v>
      </c>
      <c r="C63" s="141">
        <f>'Исходные данные'!D68</f>
        <v>0</v>
      </c>
      <c r="D63" s="144">
        <f>C63-B63</f>
        <v>0</v>
      </c>
      <c r="E63" s="145">
        <f>IF(B63&lt;&gt;0,IF(AND(B63&gt;0,C63&gt;0),C63/B63*100,IF(AND(B63&lt;0,C63&lt;0),B63/C63*100,"")),"")</f>
      </c>
      <c r="F63" s="146">
        <f>B63/$B$47*100</f>
        <v>0</v>
      </c>
      <c r="G63" s="146">
        <f>C63/$C$47*100</f>
        <v>0</v>
      </c>
      <c r="H63" s="4"/>
      <c r="I63" s="84"/>
    </row>
    <row r="64" spans="1:7" ht="8.25" customHeight="1">
      <c r="A64" s="37"/>
      <c r="B64" s="43"/>
      <c r="C64" s="44"/>
      <c r="D64" s="45"/>
      <c r="E64" s="45"/>
      <c r="F64" s="46"/>
      <c r="G64" s="46"/>
    </row>
    <row r="65" spans="1:7" ht="32.25" customHeight="1">
      <c r="A65" s="153" t="str">
        <f>"консолидированный бюджет
(доля в консолидированном бюджете:    "&amp;B68&amp;" - "&amp;TEXT(IF(AND(B69&gt;0,B$10&gt;0),B69/B$10*100,IF(AND(B69&lt;0,B$10&lt;0),B$10/B69*100,0)),"0.0")&amp;"%;     "&amp;C68&amp;" - "&amp;TEXT(IF(AND(C69&gt;0,C$10&gt;0),C69/C$10*100,IF(AND(C69&lt;0,C$10&lt;0),C$10/C69*100,0)),"0.0")&amp;"%) "</f>
        <v>консолидированный бюджет
(доля в консолидированном бюджете:    2013г. - 93.2%;     2014г. - 89.5%) </v>
      </c>
      <c r="B65" s="153"/>
      <c r="C65" s="153"/>
      <c r="D65" s="153"/>
      <c r="E65" s="153"/>
      <c r="F65" s="153"/>
      <c r="G65" s="153"/>
    </row>
    <row r="66" spans="1:7" ht="10.5" customHeight="1" thickBot="1">
      <c r="A66" s="135"/>
      <c r="B66" s="47"/>
      <c r="E66" s="36"/>
      <c r="F66" s="35"/>
      <c r="G66" s="36" t="s">
        <v>30</v>
      </c>
    </row>
    <row r="67" spans="1:7" ht="13.5" thickBot="1">
      <c r="A67" s="6"/>
      <c r="B67" s="93" t="str">
        <f>$B$6</f>
        <v>январь-апрель</v>
      </c>
      <c r="C67" s="61" t="str">
        <f>$C$6</f>
        <v>январь-апрель</v>
      </c>
      <c r="D67" s="149" t="s">
        <v>2</v>
      </c>
      <c r="E67" s="150"/>
      <c r="F67" s="151" t="s">
        <v>31</v>
      </c>
      <c r="G67" s="152"/>
    </row>
    <row r="68" spans="1:7" ht="13.5" thickBot="1">
      <c r="A68" s="49"/>
      <c r="B68" s="95" t="str">
        <f>$B$7</f>
        <v>2013г.</v>
      </c>
      <c r="C68" s="95" t="str">
        <f>$C$7</f>
        <v>2014г.</v>
      </c>
      <c r="D68" s="50" t="s">
        <v>4</v>
      </c>
      <c r="E68" s="96" t="s">
        <v>5</v>
      </c>
      <c r="F68" s="10" t="str">
        <f>$F$7</f>
        <v>2013г.</v>
      </c>
      <c r="G68" s="10" t="str">
        <f>$G$7</f>
        <v>2014г.</v>
      </c>
    </row>
    <row r="69" spans="1:9" s="2" customFormat="1" ht="12.75">
      <c r="A69" s="39" t="s">
        <v>35</v>
      </c>
      <c r="B69" s="85">
        <f>'Исходные данные'!C70</f>
        <v>8680748</v>
      </c>
      <c r="C69" s="88">
        <f>'Исходные данные'!D70</f>
        <v>8531881</v>
      </c>
      <c r="D69" s="89">
        <f aca="true" t="shared" si="9" ref="D69:D90">C69-B69</f>
        <v>-148867</v>
      </c>
      <c r="E69" s="83">
        <f aca="true" t="shared" si="10" ref="E69:E96">IF(B69&lt;&gt;0,IF(AND(B69&gt;0,C69&gt;0),C69/B69*100,IF(AND(B69&lt;0,C69&lt;0),B69/C69*100,"")),"")</f>
        <v>98.28509017886478</v>
      </c>
      <c r="F69" s="87">
        <v>100</v>
      </c>
      <c r="G69" s="87">
        <f>B69/$B$69*100</f>
        <v>100</v>
      </c>
      <c r="H69" s="84"/>
      <c r="I69" s="84"/>
    </row>
    <row r="70" spans="1:9" ht="12.75">
      <c r="A70" s="11" t="s">
        <v>8</v>
      </c>
      <c r="B70" s="16">
        <f>'Исходные данные'!C71</f>
        <v>1817433</v>
      </c>
      <c r="C70" s="22">
        <f>'Исходные данные'!D71</f>
        <v>1375570</v>
      </c>
      <c r="D70" s="51">
        <f t="shared" si="9"/>
        <v>-441863</v>
      </c>
      <c r="E70" s="18">
        <f t="shared" si="10"/>
        <v>75.68752190589694</v>
      </c>
      <c r="F70" s="19">
        <f aca="true" t="shared" si="11" ref="F70:F87">B70/$B$69*100</f>
        <v>20.936364009184462</v>
      </c>
      <c r="G70" s="19">
        <f aca="true" t="shared" si="12" ref="G70:G90">C70/$C$69*100</f>
        <v>16.122704946306683</v>
      </c>
      <c r="H70" s="4"/>
      <c r="I70" s="84"/>
    </row>
    <row r="71" spans="1:9" ht="12.75">
      <c r="A71" s="20" t="s">
        <v>10</v>
      </c>
      <c r="B71" s="16">
        <f>'Исходные данные'!C72</f>
        <v>4320900</v>
      </c>
      <c r="C71" s="22">
        <f>'Исходные данные'!D72</f>
        <v>4512416</v>
      </c>
      <c r="D71" s="51">
        <f t="shared" si="9"/>
        <v>191516</v>
      </c>
      <c r="E71" s="18">
        <f t="shared" si="10"/>
        <v>104.43231734129463</v>
      </c>
      <c r="F71" s="19">
        <f t="shared" si="11"/>
        <v>49.775664493428444</v>
      </c>
      <c r="G71" s="19">
        <f t="shared" si="12"/>
        <v>52.88887643885328</v>
      </c>
      <c r="H71" s="4"/>
      <c r="I71" s="84"/>
    </row>
    <row r="72" spans="1:9" ht="12.75">
      <c r="A72" s="20" t="s">
        <v>13</v>
      </c>
      <c r="B72" s="16">
        <f>'Исходные данные'!C73</f>
        <v>87</v>
      </c>
      <c r="C72" s="22">
        <f>'Исходные данные'!D73</f>
        <v>192</v>
      </c>
      <c r="D72" s="51">
        <f t="shared" si="9"/>
        <v>105</v>
      </c>
      <c r="E72" s="18">
        <f t="shared" si="10"/>
        <v>220.68965517241378</v>
      </c>
      <c r="F72" s="19">
        <f t="shared" si="11"/>
        <v>0.0010022177812326772</v>
      </c>
      <c r="G72" s="19">
        <f t="shared" si="12"/>
        <v>0.002250383004638719</v>
      </c>
      <c r="H72" s="4"/>
      <c r="I72" s="84"/>
    </row>
    <row r="73" spans="1:9" ht="12.75">
      <c r="A73" s="21" t="s">
        <v>14</v>
      </c>
      <c r="B73" s="16">
        <f>'Исходные данные'!C74</f>
        <v>0</v>
      </c>
      <c r="C73" s="22">
        <f>'Исходные данные'!D74</f>
        <v>0</v>
      </c>
      <c r="D73" s="51">
        <f t="shared" si="9"/>
        <v>0</v>
      </c>
      <c r="E73" s="18">
        <f t="shared" si="10"/>
      </c>
      <c r="F73" s="19">
        <f t="shared" si="11"/>
        <v>0</v>
      </c>
      <c r="G73" s="19">
        <f t="shared" si="12"/>
        <v>0</v>
      </c>
      <c r="H73" s="4"/>
      <c r="I73" s="84"/>
    </row>
    <row r="74" spans="1:9" ht="12.75">
      <c r="A74" s="20" t="s">
        <v>15</v>
      </c>
      <c r="B74" s="16">
        <f>'Исходные данные'!C75</f>
        <v>87</v>
      </c>
      <c r="C74" s="22">
        <f>'Исходные данные'!D75</f>
        <v>192</v>
      </c>
      <c r="D74" s="51">
        <f t="shared" si="9"/>
        <v>105</v>
      </c>
      <c r="E74" s="18">
        <f t="shared" si="10"/>
        <v>220.68965517241378</v>
      </c>
      <c r="F74" s="19">
        <f t="shared" si="11"/>
        <v>0.0010022177812326772</v>
      </c>
      <c r="G74" s="19">
        <f t="shared" si="12"/>
        <v>0.002250383004638719</v>
      </c>
      <c r="H74" s="4"/>
      <c r="I74" s="84"/>
    </row>
    <row r="75" spans="1:9" ht="12.75">
      <c r="A75" s="11" t="s">
        <v>16</v>
      </c>
      <c r="B75" s="16">
        <f>'Исходные данные'!C76</f>
        <v>246965</v>
      </c>
      <c r="C75" s="22">
        <f>'Исходные данные'!D76</f>
        <v>244105</v>
      </c>
      <c r="D75" s="51">
        <f t="shared" si="9"/>
        <v>-2860</v>
      </c>
      <c r="E75" s="18">
        <f t="shared" si="10"/>
        <v>98.84194116575223</v>
      </c>
      <c r="F75" s="19">
        <f t="shared" si="11"/>
        <v>2.844973728070438</v>
      </c>
      <c r="G75" s="19">
        <f t="shared" si="12"/>
        <v>2.861092413267367</v>
      </c>
      <c r="H75" s="4"/>
      <c r="I75" s="84"/>
    </row>
    <row r="76" spans="1:9" ht="12.75">
      <c r="A76" s="11" t="s">
        <v>148</v>
      </c>
      <c r="B76" s="16">
        <f>'Исходные данные'!C77</f>
        <v>246729</v>
      </c>
      <c r="C76" s="22">
        <f>'Исходные данные'!D77</f>
        <v>244085</v>
      </c>
      <c r="D76" s="51">
        <f>C76-B76</f>
        <v>-2644</v>
      </c>
      <c r="E76" s="18">
        <f t="shared" si="10"/>
        <v>98.92837890965392</v>
      </c>
      <c r="F76" s="19">
        <f>B76/$B$69*100</f>
        <v>2.842255068342037</v>
      </c>
      <c r="G76" s="19">
        <f t="shared" si="12"/>
        <v>2.860857998371051</v>
      </c>
      <c r="H76" s="4"/>
      <c r="I76" s="84"/>
    </row>
    <row r="77" spans="1:9" ht="12.75">
      <c r="A77" s="11" t="s">
        <v>149</v>
      </c>
      <c r="B77" s="16">
        <f>'Исходные данные'!C78</f>
        <v>16619</v>
      </c>
      <c r="C77" s="22">
        <f>'Исходные данные'!D78</f>
        <v>7784</v>
      </c>
      <c r="D77" s="51">
        <f>C77-B77</f>
        <v>-8835</v>
      </c>
      <c r="E77" s="18">
        <f t="shared" si="10"/>
        <v>46.83795655574944</v>
      </c>
      <c r="F77" s="19">
        <f>B77/$B$69*100</f>
        <v>0.19144663570466508</v>
      </c>
      <c r="G77" s="19">
        <f t="shared" si="12"/>
        <v>0.09123427764639475</v>
      </c>
      <c r="H77" s="4"/>
      <c r="I77" s="84"/>
    </row>
    <row r="78" spans="1:9" ht="12.75">
      <c r="A78" s="11" t="s">
        <v>150</v>
      </c>
      <c r="B78" s="16">
        <f>'Исходные данные'!C79</f>
        <v>144146</v>
      </c>
      <c r="C78" s="22">
        <f>'Исходные данные'!D79</f>
        <v>152418</v>
      </c>
      <c r="D78" s="51">
        <f>C78-B78</f>
        <v>8272</v>
      </c>
      <c r="E78" s="18">
        <f t="shared" si="10"/>
        <v>105.73862611518877</v>
      </c>
      <c r="F78" s="19">
        <f>B78/$B$69*100</f>
        <v>1.660525106822592</v>
      </c>
      <c r="G78" s="19">
        <f t="shared" si="12"/>
        <v>1.7864524833386681</v>
      </c>
      <c r="H78" s="4"/>
      <c r="I78" s="84"/>
    </row>
    <row r="79" spans="1:9" ht="12.75">
      <c r="A79" s="11" t="s">
        <v>151</v>
      </c>
      <c r="B79" s="16">
        <f>'Исходные данные'!C80</f>
        <v>85964</v>
      </c>
      <c r="C79" s="22">
        <f>'Исходные данные'!D80</f>
        <v>83883</v>
      </c>
      <c r="D79" s="51">
        <f>C79-B79</f>
        <v>-2081</v>
      </c>
      <c r="E79" s="18">
        <f t="shared" si="10"/>
        <v>97.57921920804058</v>
      </c>
      <c r="F79" s="19">
        <f>B79/$B$69*100</f>
        <v>0.99028332581478</v>
      </c>
      <c r="G79" s="19">
        <f t="shared" si="12"/>
        <v>0.983171237385988</v>
      </c>
      <c r="H79" s="4"/>
      <c r="I79" s="84"/>
    </row>
    <row r="80" spans="1:9" ht="12.75">
      <c r="A80" s="11" t="s">
        <v>145</v>
      </c>
      <c r="B80" s="16">
        <f>'Исходные данные'!C81</f>
        <v>236</v>
      </c>
      <c r="C80" s="22">
        <f>'Исходные данные'!D81</f>
        <v>20</v>
      </c>
      <c r="D80" s="51">
        <f>C80-B80</f>
        <v>-216</v>
      </c>
      <c r="E80" s="18">
        <f t="shared" si="10"/>
        <v>8.47457627118644</v>
      </c>
      <c r="F80" s="19">
        <f>B80/$B$69*100</f>
        <v>0.002718659728401285</v>
      </c>
      <c r="G80" s="19">
        <f t="shared" si="12"/>
        <v>0.00023441489631653324</v>
      </c>
      <c r="H80" s="4"/>
      <c r="I80" s="84"/>
    </row>
    <row r="81" spans="1:9" ht="12.75">
      <c r="A81" s="11" t="s">
        <v>36</v>
      </c>
      <c r="B81" s="16">
        <f>'Исходные данные'!C82</f>
        <v>8796</v>
      </c>
      <c r="C81" s="22">
        <f>'Исходные данные'!D82</f>
        <v>10069</v>
      </c>
      <c r="D81" s="51">
        <f t="shared" si="9"/>
        <v>1273</v>
      </c>
      <c r="E81" s="18">
        <f t="shared" si="10"/>
        <v>114.4724874943156</v>
      </c>
      <c r="F81" s="19">
        <f t="shared" si="11"/>
        <v>0.10132767360600722</v>
      </c>
      <c r="G81" s="19">
        <f t="shared" si="12"/>
        <v>0.11801617955055867</v>
      </c>
      <c r="H81" s="4"/>
      <c r="I81" s="84"/>
    </row>
    <row r="82" spans="1:9" ht="12.75">
      <c r="A82" s="11" t="s">
        <v>37</v>
      </c>
      <c r="B82" s="16">
        <f>'Исходные данные'!C83</f>
        <v>1200606</v>
      </c>
      <c r="C82" s="22">
        <f>'Исходные данные'!D83</f>
        <v>1308933</v>
      </c>
      <c r="D82" s="51">
        <f t="shared" si="9"/>
        <v>108327</v>
      </c>
      <c r="E82" s="18">
        <f t="shared" si="10"/>
        <v>109.02269353976241</v>
      </c>
      <c r="F82" s="19">
        <f t="shared" si="11"/>
        <v>13.830674499478615</v>
      </c>
      <c r="G82" s="19">
        <f t="shared" si="12"/>
        <v>15.34166967401444</v>
      </c>
      <c r="H82" s="4"/>
      <c r="I82" s="84"/>
    </row>
    <row r="83" spans="1:9" ht="14.25" customHeight="1">
      <c r="A83" s="23" t="s">
        <v>20</v>
      </c>
      <c r="B83" s="16">
        <f>'Исходные данные'!C84</f>
        <v>83339</v>
      </c>
      <c r="C83" s="22">
        <f>'Исходные данные'!D84</f>
        <v>87508</v>
      </c>
      <c r="D83" s="52">
        <f t="shared" si="9"/>
        <v>4169</v>
      </c>
      <c r="E83" s="18">
        <f t="shared" si="10"/>
        <v>105.00245983273138</v>
      </c>
      <c r="F83" s="19">
        <f t="shared" si="11"/>
        <v>0.9600439962086217</v>
      </c>
      <c r="G83" s="19">
        <f t="shared" si="12"/>
        <v>1.0256589373433596</v>
      </c>
      <c r="H83" s="4"/>
      <c r="I83" s="84"/>
    </row>
    <row r="84" spans="1:9" ht="14.25" customHeight="1">
      <c r="A84" s="11" t="s">
        <v>118</v>
      </c>
      <c r="B84" s="16">
        <f>'Исходные данные'!C85</f>
        <v>55660</v>
      </c>
      <c r="C84" s="22">
        <f>'Исходные данные'!D85</f>
        <v>56641</v>
      </c>
      <c r="D84" s="52">
        <f>C84-B84</f>
        <v>981</v>
      </c>
      <c r="E84" s="18">
        <f t="shared" si="10"/>
        <v>101.76248652533238</v>
      </c>
      <c r="F84" s="19">
        <f>B84/$B$69*100</f>
        <v>0.641188985096676</v>
      </c>
      <c r="G84" s="19">
        <f t="shared" si="12"/>
        <v>0.663874707113238</v>
      </c>
      <c r="H84" s="4"/>
      <c r="I84" s="84"/>
    </row>
    <row r="85" spans="1:9" ht="14.25" customHeight="1">
      <c r="A85" s="11" t="s">
        <v>119</v>
      </c>
      <c r="B85" s="16">
        <f>'Исходные данные'!C86</f>
        <v>27679</v>
      </c>
      <c r="C85" s="22">
        <f>'Исходные данные'!D86</f>
        <v>30867</v>
      </c>
      <c r="D85" s="52">
        <f>C85-B85</f>
        <v>3188</v>
      </c>
      <c r="E85" s="18">
        <f t="shared" si="10"/>
        <v>111.51775714440551</v>
      </c>
      <c r="F85" s="19">
        <f>B85/$B$69*100</f>
        <v>0.31885501111194564</v>
      </c>
      <c r="G85" s="19">
        <f t="shared" si="12"/>
        <v>0.3617842302301216</v>
      </c>
      <c r="H85" s="4"/>
      <c r="I85" s="84"/>
    </row>
    <row r="86" spans="1:9" ht="14.25" customHeight="1">
      <c r="A86" s="23" t="s">
        <v>21</v>
      </c>
      <c r="B86" s="16">
        <f>'Исходные данные'!C87</f>
        <v>229727</v>
      </c>
      <c r="C86" s="22">
        <f>'Исходные данные'!D87</f>
        <v>221781</v>
      </c>
      <c r="D86" s="52">
        <f t="shared" si="9"/>
        <v>-7946</v>
      </c>
      <c r="E86" s="18">
        <f t="shared" si="10"/>
        <v>96.5411118414466</v>
      </c>
      <c r="F86" s="19">
        <f t="shared" si="11"/>
        <v>2.6463963704510256</v>
      </c>
      <c r="G86" s="19">
        <f t="shared" si="12"/>
        <v>2.599438505998853</v>
      </c>
      <c r="H86" s="4"/>
      <c r="I86" s="84"/>
    </row>
    <row r="87" spans="1:9" ht="14.25" customHeight="1">
      <c r="A87" s="23" t="s">
        <v>22</v>
      </c>
      <c r="B87" s="16">
        <f>'Исходные данные'!C88</f>
        <v>189</v>
      </c>
      <c r="C87" s="22">
        <f>'Исходные данные'!D88</f>
        <v>550</v>
      </c>
      <c r="D87" s="52">
        <f t="shared" si="9"/>
        <v>361</v>
      </c>
      <c r="E87" s="18">
        <f t="shared" si="10"/>
        <v>291.00529100529104</v>
      </c>
      <c r="F87" s="19">
        <f t="shared" si="11"/>
        <v>0.002177231731643402</v>
      </c>
      <c r="G87" s="19">
        <f t="shared" si="12"/>
        <v>0.006446409648704665</v>
      </c>
      <c r="H87" s="4"/>
      <c r="I87" s="84"/>
    </row>
    <row r="88" spans="1:9" ht="14.25" customHeight="1">
      <c r="A88" s="23" t="s">
        <v>23</v>
      </c>
      <c r="B88" s="16">
        <f>'Исходные данные'!C89</f>
        <v>21234</v>
      </c>
      <c r="C88" s="22">
        <f>'Исходные данные'!D89</f>
        <v>29421</v>
      </c>
      <c r="D88" s="52">
        <f t="shared" si="9"/>
        <v>8187</v>
      </c>
      <c r="E88" s="18">
        <f t="shared" si="10"/>
        <v>138.5560892907601</v>
      </c>
      <c r="F88" s="19"/>
      <c r="G88" s="19">
        <f t="shared" si="12"/>
        <v>0.34483603322643624</v>
      </c>
      <c r="H88" s="4"/>
      <c r="I88" s="84"/>
    </row>
    <row r="89" spans="1:9" ht="14.25" customHeight="1">
      <c r="A89" s="23" t="s">
        <v>38</v>
      </c>
      <c r="B89" s="16">
        <f>'Исходные данные'!C90</f>
        <v>747937</v>
      </c>
      <c r="C89" s="22">
        <f>'Исходные данные'!D90</f>
        <v>738302</v>
      </c>
      <c r="D89" s="52">
        <f t="shared" si="9"/>
        <v>-9635</v>
      </c>
      <c r="E89" s="18">
        <f t="shared" si="10"/>
        <v>98.71178989674264</v>
      </c>
      <c r="F89" s="19">
        <f>B89/$B$69*100</f>
        <v>8.616043225768102</v>
      </c>
      <c r="G89" s="19">
        <f t="shared" si="12"/>
        <v>8.653449339014456</v>
      </c>
      <c r="H89" s="4"/>
      <c r="I89" s="84"/>
    </row>
    <row r="90" spans="1:9" ht="12.75">
      <c r="A90" s="23" t="s">
        <v>41</v>
      </c>
      <c r="B90" s="16">
        <f>'Исходные данные'!C91</f>
        <v>513279</v>
      </c>
      <c r="C90" s="22">
        <f>'Исходные данные'!D91</f>
        <v>503434</v>
      </c>
      <c r="D90" s="52">
        <f t="shared" si="9"/>
        <v>-9845</v>
      </c>
      <c r="E90" s="18">
        <f t="shared" si="10"/>
        <v>98.08193984168454</v>
      </c>
      <c r="F90" s="19">
        <f>B90/$B$69*100</f>
        <v>5.9128429946359455</v>
      </c>
      <c r="G90" s="19">
        <f t="shared" si="12"/>
        <v>5.90062144561088</v>
      </c>
      <c r="H90" s="4"/>
      <c r="I90" s="84"/>
    </row>
    <row r="91" spans="1:9" ht="14.25" customHeight="1">
      <c r="A91" s="23" t="s">
        <v>40</v>
      </c>
      <c r="B91" s="16">
        <f>'Исходные данные'!C92</f>
        <v>220496</v>
      </c>
      <c r="C91" s="22">
        <f>'Исходные данные'!D92</f>
        <v>219143</v>
      </c>
      <c r="D91" s="52">
        <f aca="true" t="shared" si="13" ref="D91:D96">C91-B91</f>
        <v>-1353</v>
      </c>
      <c r="E91" s="18">
        <f t="shared" si="10"/>
        <v>99.38638342645672</v>
      </c>
      <c r="F91" s="19">
        <f aca="true" t="shared" si="14" ref="F91:F96">B91/$B$69*100</f>
        <v>2.540057607938855</v>
      </c>
      <c r="G91" s="19">
        <f aca="true" t="shared" si="15" ref="G91:G96">C91/$C$69*100</f>
        <v>2.568519181174702</v>
      </c>
      <c r="H91" s="4"/>
      <c r="I91" s="84"/>
    </row>
    <row r="92" spans="1:9" ht="14.25" customHeight="1">
      <c r="A92" s="23" t="s">
        <v>42</v>
      </c>
      <c r="B92" s="16">
        <f>'Исходные данные'!C93</f>
        <v>4493</v>
      </c>
      <c r="C92" s="22">
        <f>'Исходные данные'!D93</f>
        <v>5635</v>
      </c>
      <c r="D92" s="52">
        <f t="shared" si="13"/>
        <v>1142</v>
      </c>
      <c r="E92" s="18">
        <f t="shared" si="10"/>
        <v>125.41731582461605</v>
      </c>
      <c r="F92" s="19">
        <f t="shared" si="14"/>
        <v>0.05175821254113125</v>
      </c>
      <c r="G92" s="19">
        <f t="shared" si="15"/>
        <v>0.06604639703718324</v>
      </c>
      <c r="H92" s="4"/>
      <c r="I92" s="84"/>
    </row>
    <row r="93" spans="1:9" ht="14.25" customHeight="1">
      <c r="A93" s="23" t="s">
        <v>146</v>
      </c>
      <c r="B93" s="16">
        <f>'Исходные данные'!C94</f>
        <v>8597</v>
      </c>
      <c r="C93" s="22">
        <f>'Исходные данные'!D94</f>
        <v>10166</v>
      </c>
      <c r="D93" s="52">
        <f t="shared" si="13"/>
        <v>1569</v>
      </c>
      <c r="E93" s="18">
        <f t="shared" si="10"/>
        <v>118.25055251832035</v>
      </c>
      <c r="F93" s="19">
        <f t="shared" si="14"/>
        <v>0.09903524442824513</v>
      </c>
      <c r="G93" s="19">
        <f t="shared" si="15"/>
        <v>0.11915309179769384</v>
      </c>
      <c r="H93" s="4"/>
      <c r="I93" s="84"/>
    </row>
    <row r="94" spans="1:9" ht="12.75">
      <c r="A94" s="23" t="s">
        <v>153</v>
      </c>
      <c r="B94" s="16">
        <f>'Исходные данные'!C95</f>
        <v>1072</v>
      </c>
      <c r="C94" s="22">
        <f>'Исходные данные'!D95</f>
        <v>-76</v>
      </c>
      <c r="D94" s="52">
        <f t="shared" si="13"/>
        <v>-1148</v>
      </c>
      <c r="E94" s="18">
        <f t="shared" si="10"/>
      </c>
      <c r="F94" s="19">
        <f t="shared" si="14"/>
        <v>0.012349166223924481</v>
      </c>
      <c r="G94" s="19">
        <f t="shared" si="15"/>
        <v>-0.0008907766060028263</v>
      </c>
      <c r="H94" s="4"/>
      <c r="I94" s="84"/>
    </row>
    <row r="95" spans="1:9" ht="12.75">
      <c r="A95" s="23" t="s">
        <v>24</v>
      </c>
      <c r="B95" s="16">
        <f>'Исходные данные'!C96</f>
        <v>654</v>
      </c>
      <c r="C95" s="22">
        <f>'Исходные данные'!D96</f>
        <v>-112</v>
      </c>
      <c r="D95" s="52">
        <f t="shared" si="13"/>
        <v>-766</v>
      </c>
      <c r="E95" s="18">
        <f t="shared" si="10"/>
      </c>
      <c r="F95" s="19">
        <f t="shared" si="14"/>
        <v>0.007533912976162884</v>
      </c>
      <c r="G95" s="19">
        <f t="shared" si="15"/>
        <v>-0.0013127234193725862</v>
      </c>
      <c r="H95" s="4"/>
      <c r="I95" s="84"/>
    </row>
    <row r="96" spans="1:9" ht="14.25" customHeight="1" thickBot="1">
      <c r="A96" s="24" t="s">
        <v>29</v>
      </c>
      <c r="B96" s="25">
        <f>'Исходные данные'!C105</f>
        <v>2881</v>
      </c>
      <c r="C96" s="53">
        <f>'Исходные данные'!D105</f>
        <v>3146</v>
      </c>
      <c r="D96" s="54">
        <f t="shared" si="13"/>
        <v>265</v>
      </c>
      <c r="E96" s="26">
        <f t="shared" si="10"/>
        <v>109.19819507115585</v>
      </c>
      <c r="F96" s="27">
        <f t="shared" si="14"/>
        <v>0.03318838422679705</v>
      </c>
      <c r="G96" s="27">
        <f t="shared" si="15"/>
        <v>0.03687346319059068</v>
      </c>
      <c r="H96" s="4"/>
      <c r="I96" s="84"/>
    </row>
    <row r="97" spans="1:9" ht="10.5" customHeight="1">
      <c r="A97" s="37"/>
      <c r="B97" s="43"/>
      <c r="C97" s="44"/>
      <c r="D97" s="45"/>
      <c r="E97" s="45"/>
      <c r="F97" s="46"/>
      <c r="G97" s="46"/>
      <c r="H97" s="4"/>
      <c r="I97" s="4"/>
    </row>
    <row r="98" spans="1:9" ht="28.5" customHeight="1">
      <c r="A98" s="153" t="str">
        <f>"краевой бюджет
(доля в территориальном бюджете:    "&amp;B101&amp;" - "&amp;TEXT(IF(AND(B102&gt;0,B$69&gt;0),B102/B$69*100,IF(AND(B102&lt;0,B$69&lt;0),B$69/B102*100,0)),"0.0")&amp;"%;     "&amp;C101&amp;" - "&amp;TEXT(IF(AND(C102&gt;0,C$69&gt;0),C102/C$69*100,IF(AND(C102&lt;0,C$69&lt;0),C$69/C102*100,0)),"0.0")&amp;"%) "</f>
        <v>краевой бюджет
(доля в территориальном бюджете:    2013г. - 73.0%;     2014г. - 76.8%) </v>
      </c>
      <c r="B98" s="153"/>
      <c r="C98" s="153"/>
      <c r="D98" s="153"/>
      <c r="E98" s="153"/>
      <c r="F98" s="153"/>
      <c r="G98" s="153"/>
      <c r="H98" s="4"/>
      <c r="I98" s="4"/>
    </row>
    <row r="99" spans="2:9" ht="10.5" customHeight="1" thickBot="1">
      <c r="B99" s="47"/>
      <c r="D99" s="55"/>
      <c r="E99" s="55"/>
      <c r="F99" s="35"/>
      <c r="G99" s="36" t="s">
        <v>30</v>
      </c>
      <c r="H99" s="4"/>
      <c r="I99" s="4"/>
    </row>
    <row r="100" spans="1:9" ht="13.5" thickBot="1">
      <c r="A100" s="6"/>
      <c r="B100" s="93" t="str">
        <f>$B$6</f>
        <v>январь-апрель</v>
      </c>
      <c r="C100" s="61" t="str">
        <f>$C$6</f>
        <v>январь-апрель</v>
      </c>
      <c r="D100" s="149" t="s">
        <v>2</v>
      </c>
      <c r="E100" s="150"/>
      <c r="F100" s="151" t="s">
        <v>31</v>
      </c>
      <c r="G100" s="152"/>
      <c r="H100" s="4"/>
      <c r="I100" s="4"/>
    </row>
    <row r="101" spans="1:9" ht="13.5" thickBot="1">
      <c r="A101" s="49"/>
      <c r="B101" s="95" t="str">
        <f>$B$7</f>
        <v>2013г.</v>
      </c>
      <c r="C101" s="95" t="str">
        <f>$C$7</f>
        <v>2014г.</v>
      </c>
      <c r="D101" s="50" t="s">
        <v>4</v>
      </c>
      <c r="E101" s="96" t="s">
        <v>5</v>
      </c>
      <c r="F101" s="10" t="str">
        <f>$F$7</f>
        <v>2013г.</v>
      </c>
      <c r="G101" s="10" t="str">
        <f>$G$7</f>
        <v>2014г.</v>
      </c>
      <c r="H101" s="4"/>
      <c r="I101" s="4"/>
    </row>
    <row r="102" spans="1:9" s="2" customFormat="1" ht="12.75">
      <c r="A102" s="39" t="s">
        <v>35</v>
      </c>
      <c r="B102" s="85">
        <f>'Исходные данные'!C107</f>
        <v>6340685</v>
      </c>
      <c r="C102" s="85">
        <f>'Исходные данные'!D107</f>
        <v>6548969</v>
      </c>
      <c r="D102" s="89">
        <f aca="true" t="shared" si="16" ref="D102:D120">C102-B102</f>
        <v>208284</v>
      </c>
      <c r="E102" s="83">
        <f aca="true" t="shared" si="17" ref="E102:E124">IF(B102&lt;&gt;0,IF(AND(B102&gt;0,C102&gt;0),C102/B102*100,IF(AND(B102&lt;0,C102&lt;0),B102/C102*100,"")),"")</f>
        <v>103.28488168076477</v>
      </c>
      <c r="F102" s="87">
        <v>100</v>
      </c>
      <c r="G102" s="87">
        <v>100</v>
      </c>
      <c r="H102" s="84"/>
      <c r="I102" s="84"/>
    </row>
    <row r="103" spans="1:9" ht="12.75">
      <c r="A103" s="11" t="s">
        <v>8</v>
      </c>
      <c r="B103" s="16">
        <f>'Исходные данные'!C108</f>
        <v>1817433</v>
      </c>
      <c r="C103" s="22">
        <f>'Исходные данные'!D108</f>
        <v>1375570</v>
      </c>
      <c r="D103" s="51">
        <f t="shared" si="16"/>
        <v>-441863</v>
      </c>
      <c r="E103" s="18">
        <f t="shared" si="17"/>
        <v>75.68752190589694</v>
      </c>
      <c r="F103" s="19">
        <f aca="true" t="shared" si="18" ref="F103:F120">B103/$B$102*100</f>
        <v>28.66303877262472</v>
      </c>
      <c r="G103" s="19">
        <f aca="true" t="shared" si="19" ref="G103:G120">C103/$C$102*100</f>
        <v>21.00437488710055</v>
      </c>
      <c r="H103" s="4"/>
      <c r="I103" s="84"/>
    </row>
    <row r="104" spans="1:9" ht="12.75">
      <c r="A104" s="20" t="s">
        <v>10</v>
      </c>
      <c r="B104" s="16">
        <f>'Исходные данные'!C109</f>
        <v>2596219</v>
      </c>
      <c r="C104" s="22">
        <f>'Исходные данные'!D109</f>
        <v>3140692</v>
      </c>
      <c r="D104" s="51">
        <f t="shared" si="16"/>
        <v>544473</v>
      </c>
      <c r="E104" s="18">
        <f t="shared" si="17"/>
        <v>120.97176701965435</v>
      </c>
      <c r="F104" s="19">
        <f t="shared" si="18"/>
        <v>40.94540258662905</v>
      </c>
      <c r="G104" s="19">
        <f t="shared" si="19"/>
        <v>47.95704484171478</v>
      </c>
      <c r="H104" s="4"/>
      <c r="I104" s="84"/>
    </row>
    <row r="105" spans="1:10" ht="12.75">
      <c r="A105" s="20" t="s">
        <v>13</v>
      </c>
      <c r="B105" s="16">
        <f>'Исходные данные'!C110</f>
        <v>43</v>
      </c>
      <c r="C105" s="22">
        <f>'Исходные данные'!D110</f>
        <v>96</v>
      </c>
      <c r="D105" s="51">
        <f t="shared" si="16"/>
        <v>53</v>
      </c>
      <c r="E105" s="18">
        <f t="shared" si="17"/>
        <v>223.25581395348837</v>
      </c>
      <c r="F105" s="19">
        <f t="shared" si="18"/>
        <v>0.0006781601672374515</v>
      </c>
      <c r="G105" s="19">
        <f t="shared" si="19"/>
        <v>0.0014658795911234273</v>
      </c>
      <c r="H105" s="4"/>
      <c r="I105" s="84"/>
      <c r="J105" s="59"/>
    </row>
    <row r="106" spans="1:9" ht="12.75">
      <c r="A106" s="21" t="s">
        <v>14</v>
      </c>
      <c r="B106" s="16">
        <f>'Исходные данные'!C111</f>
        <v>0</v>
      </c>
      <c r="C106" s="22">
        <f>'Исходные данные'!D111</f>
        <v>0</v>
      </c>
      <c r="D106" s="51">
        <f t="shared" si="16"/>
        <v>0</v>
      </c>
      <c r="E106" s="18">
        <f t="shared" si="17"/>
      </c>
      <c r="F106" s="19">
        <f t="shared" si="18"/>
        <v>0</v>
      </c>
      <c r="G106" s="19">
        <f t="shared" si="19"/>
        <v>0</v>
      </c>
      <c r="H106" s="4"/>
      <c r="I106" s="84"/>
    </row>
    <row r="107" spans="1:9" ht="12.75">
      <c r="A107" s="20" t="s">
        <v>15</v>
      </c>
      <c r="B107" s="16">
        <f>'Исходные данные'!C112</f>
        <v>43</v>
      </c>
      <c r="C107" s="22">
        <f>'Исходные данные'!D112</f>
        <v>96</v>
      </c>
      <c r="D107" s="51">
        <f t="shared" si="16"/>
        <v>53</v>
      </c>
      <c r="E107" s="18">
        <f t="shared" si="17"/>
        <v>223.25581395348837</v>
      </c>
      <c r="F107" s="19">
        <f t="shared" si="18"/>
        <v>0.0006781601672374515</v>
      </c>
      <c r="G107" s="19">
        <f t="shared" si="19"/>
        <v>0.0014658795911234273</v>
      </c>
      <c r="H107" s="4"/>
      <c r="I107" s="84"/>
    </row>
    <row r="108" spans="1:9" ht="12.75">
      <c r="A108" s="11" t="s">
        <v>16</v>
      </c>
      <c r="B108" s="16">
        <f>'Исходные данные'!C113</f>
        <v>126796</v>
      </c>
      <c r="C108" s="22">
        <f>'Исходные данные'!D113</f>
        <v>129986</v>
      </c>
      <c r="D108" s="51">
        <f t="shared" si="16"/>
        <v>3190</v>
      </c>
      <c r="E108" s="18">
        <f t="shared" si="17"/>
        <v>102.51585223508629</v>
      </c>
      <c r="F108" s="19">
        <f t="shared" si="18"/>
        <v>1.9997208503497648</v>
      </c>
      <c r="G108" s="19">
        <f t="shared" si="19"/>
        <v>1.984831505539269</v>
      </c>
      <c r="H108" s="4"/>
      <c r="I108" s="84"/>
    </row>
    <row r="109" spans="1:9" ht="12.75">
      <c r="A109" s="11" t="s">
        <v>148</v>
      </c>
      <c r="B109" s="16">
        <f>'Исходные данные'!C114</f>
        <v>126560</v>
      </c>
      <c r="C109" s="22">
        <f>'Исходные данные'!D114</f>
        <v>129966</v>
      </c>
      <c r="D109" s="51">
        <f>C109-B109</f>
        <v>3406</v>
      </c>
      <c r="E109" s="18">
        <f t="shared" si="17"/>
        <v>102.69121365360303</v>
      </c>
      <c r="F109" s="19">
        <f>B109/$B$102*100</f>
        <v>1.995998855013299</v>
      </c>
      <c r="G109" s="19">
        <f>C109/$C$102*100</f>
        <v>1.9845261139577848</v>
      </c>
      <c r="H109" s="4"/>
      <c r="I109" s="84"/>
    </row>
    <row r="110" spans="1:9" ht="12.75">
      <c r="A110" s="11" t="s">
        <v>150</v>
      </c>
      <c r="B110" s="16">
        <f>'Исходные данные'!C115</f>
        <v>79280</v>
      </c>
      <c r="C110" s="22">
        <f>'Исходные данные'!D115</f>
        <v>83830</v>
      </c>
      <c r="D110" s="51">
        <f>C110-B110</f>
        <v>4550</v>
      </c>
      <c r="E110" s="18">
        <f t="shared" si="17"/>
        <v>105.73915237134209</v>
      </c>
      <c r="F110" s="19">
        <f>B110/$B$102*100</f>
        <v>1.2503380943857012</v>
      </c>
      <c r="G110" s="19">
        <f>C110/$C$102*100</f>
        <v>1.2800488137903843</v>
      </c>
      <c r="H110" s="4"/>
      <c r="I110" s="84"/>
    </row>
    <row r="111" spans="1:9" ht="12.75">
      <c r="A111" s="11" t="s">
        <v>151</v>
      </c>
      <c r="B111" s="16">
        <f>'Исходные данные'!C116</f>
        <v>47280</v>
      </c>
      <c r="C111" s="22">
        <f>'Исходные данные'!D116</f>
        <v>46136</v>
      </c>
      <c r="D111" s="51">
        <f>C111-B111</f>
        <v>-1144</v>
      </c>
      <c r="E111" s="18">
        <f t="shared" si="17"/>
        <v>97.58037225042301</v>
      </c>
      <c r="F111" s="19">
        <f>B111/$B$102*100</f>
        <v>0.7456607606275978</v>
      </c>
      <c r="G111" s="19">
        <f>C111/$C$102*100</f>
        <v>0.7044773001674004</v>
      </c>
      <c r="H111" s="4"/>
      <c r="I111" s="84"/>
    </row>
    <row r="112" spans="1:9" ht="12.75">
      <c r="A112" s="11" t="s">
        <v>145</v>
      </c>
      <c r="B112" s="16">
        <f>'Исходные данные'!C117</f>
        <v>236</v>
      </c>
      <c r="C112" s="22">
        <f>'Исходные данные'!D117</f>
        <v>20</v>
      </c>
      <c r="D112" s="51">
        <f>C112-B112</f>
        <v>-216</v>
      </c>
      <c r="E112" s="18">
        <f t="shared" si="17"/>
        <v>8.47457627118644</v>
      </c>
      <c r="F112" s="19">
        <f>B112/$B$102*100</f>
        <v>0.003721995336466013</v>
      </c>
      <c r="G112" s="19">
        <f>C112/$C$102*100</f>
        <v>0.00030539158148404735</v>
      </c>
      <c r="H112" s="4"/>
      <c r="I112" s="84"/>
    </row>
    <row r="113" spans="1:9" ht="12.75">
      <c r="A113" s="11" t="s">
        <v>37</v>
      </c>
      <c r="B113" s="16">
        <f>'Исходные данные'!C118</f>
        <v>1200606</v>
      </c>
      <c r="C113" s="22">
        <f>'Исходные данные'!D118</f>
        <v>1308933</v>
      </c>
      <c r="D113" s="51">
        <f t="shared" si="16"/>
        <v>108327</v>
      </c>
      <c r="E113" s="18">
        <f t="shared" si="17"/>
        <v>109.02269353976241</v>
      </c>
      <c r="F113" s="19">
        <f t="shared" si="18"/>
        <v>18.934957342936922</v>
      </c>
      <c r="G113" s="19">
        <f t="shared" si="19"/>
        <v>19.986855946332927</v>
      </c>
      <c r="H113" s="4"/>
      <c r="I113" s="84"/>
    </row>
    <row r="114" spans="1:9" ht="14.25" customHeight="1">
      <c r="A114" s="23" t="s">
        <v>20</v>
      </c>
      <c r="B114" s="16">
        <f>'Исходные данные'!C119</f>
        <v>83339</v>
      </c>
      <c r="C114" s="22">
        <f>'Исходные данные'!D119</f>
        <v>87508</v>
      </c>
      <c r="D114" s="51">
        <f t="shared" si="16"/>
        <v>4169</v>
      </c>
      <c r="E114" s="18">
        <f t="shared" si="17"/>
        <v>105.00245983273138</v>
      </c>
      <c r="F114" s="19">
        <f t="shared" si="18"/>
        <v>1.3143532599395806</v>
      </c>
      <c r="G114" s="19">
        <f t="shared" si="19"/>
        <v>1.3362103256253006</v>
      </c>
      <c r="H114" s="4"/>
      <c r="I114" s="84"/>
    </row>
    <row r="115" spans="1:9" ht="14.25" customHeight="1">
      <c r="A115" s="11" t="s">
        <v>118</v>
      </c>
      <c r="B115" s="16">
        <f>'Исходные данные'!C120</f>
        <v>55660</v>
      </c>
      <c r="C115" s="22">
        <f>'Исходные данные'!D120</f>
        <v>56641</v>
      </c>
      <c r="D115" s="51">
        <f>C115-B115</f>
        <v>981</v>
      </c>
      <c r="E115" s="18">
        <f t="shared" si="17"/>
        <v>101.76248652533238</v>
      </c>
      <c r="F115" s="19">
        <f>B115/$B$102*100</f>
        <v>0.8778231374055012</v>
      </c>
      <c r="G115" s="19">
        <f>C115/$C$102*100</f>
        <v>0.8648842283418963</v>
      </c>
      <c r="H115" s="4"/>
      <c r="I115" s="84"/>
    </row>
    <row r="116" spans="1:9" ht="14.25" customHeight="1">
      <c r="A116" s="11" t="s">
        <v>119</v>
      </c>
      <c r="B116" s="16">
        <f>'Исходные данные'!C121</f>
        <v>27679</v>
      </c>
      <c r="C116" s="22">
        <f>'Исходные данные'!D121</f>
        <v>30867</v>
      </c>
      <c r="D116" s="51">
        <f>C116-B116</f>
        <v>3188</v>
      </c>
      <c r="E116" s="18">
        <f t="shared" si="17"/>
        <v>111.51775714440551</v>
      </c>
      <c r="F116" s="19">
        <f>B116/$B$102*100</f>
        <v>0.43653012253407947</v>
      </c>
      <c r="G116" s="19">
        <f>C116/$C$102*100</f>
        <v>0.47132609728340447</v>
      </c>
      <c r="H116" s="4"/>
      <c r="I116" s="84"/>
    </row>
    <row r="117" spans="1:9" ht="14.25" customHeight="1" hidden="1">
      <c r="A117" s="23" t="s">
        <v>22</v>
      </c>
      <c r="B117" s="16">
        <f>'Исходные данные'!C122</f>
        <v>189</v>
      </c>
      <c r="C117" s="22">
        <f>'Исходные данные'!D122</f>
        <v>550</v>
      </c>
      <c r="D117" s="51">
        <f t="shared" si="16"/>
        <v>361</v>
      </c>
      <c r="E117" s="18">
        <f t="shared" si="17"/>
        <v>291.00529100529104</v>
      </c>
      <c r="F117" s="19">
        <f t="shared" si="18"/>
        <v>0.0029807505025087984</v>
      </c>
      <c r="G117" s="19">
        <f t="shared" si="19"/>
        <v>0.008398268490811302</v>
      </c>
      <c r="H117" s="4"/>
      <c r="I117" s="84"/>
    </row>
    <row r="118" spans="1:9" ht="14.25" customHeight="1">
      <c r="A118" s="23" t="s">
        <v>23</v>
      </c>
      <c r="B118" s="16">
        <f>'Исходные данные'!C123</f>
        <v>0</v>
      </c>
      <c r="C118" s="22">
        <f>'Исходные данные'!D123</f>
        <v>0</v>
      </c>
      <c r="D118" s="51">
        <f t="shared" si="16"/>
        <v>0</v>
      </c>
      <c r="E118" s="18">
        <f t="shared" si="17"/>
      </c>
      <c r="F118" s="19">
        <f t="shared" si="18"/>
        <v>0</v>
      </c>
      <c r="G118" s="19">
        <f t="shared" si="19"/>
        <v>0</v>
      </c>
      <c r="H118" s="4"/>
      <c r="I118" s="84"/>
    </row>
    <row r="119" spans="1:9" ht="14.25" customHeight="1">
      <c r="A119" s="23" t="s">
        <v>38</v>
      </c>
      <c r="B119" s="16">
        <f>'Исходные данные'!C124</f>
        <v>514483</v>
      </c>
      <c r="C119" s="22">
        <f>'Исходные данные'!D124</f>
        <v>503963</v>
      </c>
      <c r="D119" s="51">
        <f t="shared" si="16"/>
        <v>-10520</v>
      </c>
      <c r="E119" s="18">
        <f t="shared" si="17"/>
        <v>97.95522884138057</v>
      </c>
      <c r="F119" s="19">
        <f t="shared" si="18"/>
        <v>8.113997146995947</v>
      </c>
      <c r="G119" s="19">
        <f t="shared" si="19"/>
        <v>7.695302878972248</v>
      </c>
      <c r="H119" s="4"/>
      <c r="I119" s="84"/>
    </row>
    <row r="120" spans="1:9" ht="12.75">
      <c r="A120" s="23" t="s">
        <v>41</v>
      </c>
      <c r="B120" s="16">
        <f>'Исходные данные'!C125</f>
        <v>513279</v>
      </c>
      <c r="C120" s="22">
        <f>'Исходные данные'!D125</f>
        <v>503434</v>
      </c>
      <c r="D120" s="51">
        <f t="shared" si="16"/>
        <v>-9845</v>
      </c>
      <c r="E120" s="18">
        <f t="shared" si="17"/>
        <v>98.08193984168454</v>
      </c>
      <c r="F120" s="19">
        <f t="shared" si="18"/>
        <v>8.0950086623133</v>
      </c>
      <c r="G120" s="19">
        <f t="shared" si="19"/>
        <v>7.687225271641994</v>
      </c>
      <c r="H120" s="4"/>
      <c r="I120" s="84"/>
    </row>
    <row r="121" spans="1:9" ht="14.25" customHeight="1">
      <c r="A121" s="23" t="s">
        <v>42</v>
      </c>
      <c r="B121" s="16">
        <f>'Исходные данные'!C126</f>
        <v>132</v>
      </c>
      <c r="C121" s="22">
        <f>'Исходные данные'!D126</f>
        <v>605</v>
      </c>
      <c r="D121" s="51">
        <f>C121-B121</f>
        <v>473</v>
      </c>
      <c r="E121" s="18">
        <f t="shared" si="17"/>
        <v>458.3333333333333</v>
      </c>
      <c r="F121" s="19">
        <f>B121/$B$102*100</f>
        <v>0.0020817940017521766</v>
      </c>
      <c r="G121" s="19">
        <f>C121/$C$102*100</f>
        <v>0.009238095339892432</v>
      </c>
      <c r="H121" s="4"/>
      <c r="I121" s="84"/>
    </row>
    <row r="122" spans="1:9" ht="12.75">
      <c r="A122" s="23" t="s">
        <v>153</v>
      </c>
      <c r="B122" s="16">
        <f>'Исходные данные'!C127</f>
        <v>1072</v>
      </c>
      <c r="C122" s="22">
        <f>'Исходные данные'!D127</f>
        <v>-76</v>
      </c>
      <c r="D122" s="51">
        <f>C122-B122</f>
        <v>-1148</v>
      </c>
      <c r="E122" s="18">
        <f t="shared" si="17"/>
      </c>
      <c r="F122" s="19">
        <f>B122/$B$102*100</f>
        <v>0.016906690680896463</v>
      </c>
      <c r="G122" s="19">
        <f>C122/$C$102*100</f>
        <v>-0.0011604880096393799</v>
      </c>
      <c r="H122" s="4"/>
      <c r="I122" s="84"/>
    </row>
    <row r="123" spans="1:9" ht="12" customHeight="1">
      <c r="A123" s="23" t="s">
        <v>24</v>
      </c>
      <c r="B123" s="16">
        <f>'Исходные данные'!C128</f>
        <v>21</v>
      </c>
      <c r="C123" s="22">
        <f>'Исходные данные'!D128</f>
        <v>23</v>
      </c>
      <c r="D123" s="51">
        <f>C123-B123</f>
        <v>2</v>
      </c>
      <c r="E123" s="18">
        <f t="shared" si="17"/>
        <v>109.52380952380953</v>
      </c>
      <c r="F123" s="19">
        <f>B123/$B$102*100</f>
        <v>0.00033119450027875537</v>
      </c>
      <c r="G123" s="19">
        <f>C123/$C$102*100</f>
        <v>0.00035120031870665446</v>
      </c>
      <c r="H123" s="4"/>
      <c r="I123" s="84"/>
    </row>
    <row r="124" spans="1:9" ht="14.25" customHeight="1" thickBot="1">
      <c r="A124" s="24" t="s">
        <v>29</v>
      </c>
      <c r="B124" s="25">
        <f>'Исходные данные'!C133</f>
        <v>1556</v>
      </c>
      <c r="C124" s="42">
        <f>'Исходные данные'!D133</f>
        <v>1648</v>
      </c>
      <c r="D124" s="54">
        <f>C124-B124</f>
        <v>92</v>
      </c>
      <c r="E124" s="26">
        <f t="shared" si="17"/>
        <v>105.91259640102828</v>
      </c>
      <c r="F124" s="27">
        <f>B124/$B$102*100</f>
        <v>0.024539935353987782</v>
      </c>
      <c r="G124" s="27">
        <f>C124/$C$102*100</f>
        <v>0.0251642663142855</v>
      </c>
      <c r="I124" s="84"/>
    </row>
    <row r="125" spans="1:7" ht="9.75" customHeight="1">
      <c r="A125" s="28"/>
      <c r="B125" s="29"/>
      <c r="C125" s="56"/>
      <c r="D125" s="30"/>
      <c r="E125" s="31"/>
      <c r="F125" s="32"/>
      <c r="G125" s="32"/>
    </row>
    <row r="126" spans="1:7" ht="30" customHeight="1">
      <c r="A126" s="153" t="str">
        <f>"местные бюджеты
(доля в территориальном бюджете:    "&amp;B129&amp;" - "&amp;TEXT(IF(AND(B130&gt;0,B$69&gt;0),B130/B$69*100,IF(AND(B130&lt;0,B$69&lt;0),B$69/B130*100,0)),"0.0")&amp;"%;     "&amp;C129&amp;" - "&amp;TEXT(IF(AND(C130&gt;0,C$69&gt;0),C130/C$69*100,IF(AND(C130&lt;0,C$69&lt;0),C$69/C130*100,0)),"0.0")&amp;"%) "</f>
        <v>местные бюджеты
(доля в территориальном бюджете:    2013г. - 27.0%;     2014г. - 23.2%) </v>
      </c>
      <c r="B126" s="153"/>
      <c r="C126" s="153"/>
      <c r="D126" s="153"/>
      <c r="E126" s="153"/>
      <c r="F126" s="153"/>
      <c r="G126" s="153"/>
    </row>
    <row r="127" spans="2:7" ht="12.75" customHeight="1" thickBot="1">
      <c r="B127" s="47"/>
      <c r="E127" s="3"/>
      <c r="F127" s="35"/>
      <c r="G127" s="36" t="s">
        <v>30</v>
      </c>
    </row>
    <row r="128" spans="1:7" ht="13.5" thickBot="1">
      <c r="A128" s="6"/>
      <c r="B128" s="93" t="str">
        <f>$B$6</f>
        <v>январь-апрель</v>
      </c>
      <c r="C128" s="61" t="str">
        <f>$C$6</f>
        <v>январь-апрель</v>
      </c>
      <c r="D128" s="149" t="s">
        <v>2</v>
      </c>
      <c r="E128" s="150"/>
      <c r="F128" s="151" t="s">
        <v>31</v>
      </c>
      <c r="G128" s="152"/>
    </row>
    <row r="129" spans="1:7" ht="13.5" thickBot="1">
      <c r="A129" s="49"/>
      <c r="B129" s="95" t="str">
        <f>$B$7</f>
        <v>2013г.</v>
      </c>
      <c r="C129" s="95" t="str">
        <f>$C$7</f>
        <v>2014г.</v>
      </c>
      <c r="D129" s="50" t="s">
        <v>4</v>
      </c>
      <c r="E129" s="96" t="s">
        <v>5</v>
      </c>
      <c r="F129" s="10" t="str">
        <f>$F$7</f>
        <v>2013г.</v>
      </c>
      <c r="G129" s="10" t="str">
        <f>$G$7</f>
        <v>2014г.</v>
      </c>
    </row>
    <row r="130" spans="1:9" s="2" customFormat="1" ht="12.75">
      <c r="A130" s="39" t="s">
        <v>35</v>
      </c>
      <c r="B130" s="90">
        <f>'Исходные данные'!C135</f>
        <v>2340063</v>
      </c>
      <c r="C130" s="90">
        <f>'Исходные данные'!D135</f>
        <v>1982912</v>
      </c>
      <c r="D130" s="89">
        <f aca="true" t="shared" si="20" ref="D130:D139">C130-B130</f>
        <v>-357151</v>
      </c>
      <c r="E130" s="83">
        <f aca="true" t="shared" si="21" ref="E130:E146">IF(B130&lt;&gt;0,IF(AND(B130&gt;0,C130&gt;0),C130/B130*100,IF(AND(B130&lt;0,C130&lt;0),B130/C130*100,"")),"")</f>
        <v>84.73754766431502</v>
      </c>
      <c r="F130" s="87">
        <v>100</v>
      </c>
      <c r="G130" s="87">
        <v>100</v>
      </c>
      <c r="I130" s="84"/>
    </row>
    <row r="131" spans="1:9" ht="12.75">
      <c r="A131" s="20" t="s">
        <v>10</v>
      </c>
      <c r="B131" s="57">
        <f>'Исходные данные'!C136</f>
        <v>1724681</v>
      </c>
      <c r="C131" s="22">
        <f>'Исходные данные'!D136</f>
        <v>1371724</v>
      </c>
      <c r="D131" s="51">
        <f t="shared" si="20"/>
        <v>-352957</v>
      </c>
      <c r="E131" s="18">
        <f t="shared" si="21"/>
        <v>79.53494008457216</v>
      </c>
      <c r="F131" s="19">
        <f aca="true" t="shared" si="22" ref="F131:F139">B131/$B$130*100</f>
        <v>73.70233194576386</v>
      </c>
      <c r="G131" s="19">
        <f aca="true" t="shared" si="23" ref="G131:G145">C131/$C$130*100</f>
        <v>69.17725042765387</v>
      </c>
      <c r="I131" s="84"/>
    </row>
    <row r="132" spans="1:9" ht="12.75">
      <c r="A132" s="20" t="s">
        <v>13</v>
      </c>
      <c r="B132" s="57">
        <f>'Исходные данные'!C137</f>
        <v>44</v>
      </c>
      <c r="C132" s="22">
        <f>'Исходные данные'!D137</f>
        <v>96</v>
      </c>
      <c r="D132" s="51">
        <f t="shared" si="20"/>
        <v>52</v>
      </c>
      <c r="E132" s="18">
        <f t="shared" si="21"/>
        <v>218.18181818181816</v>
      </c>
      <c r="F132" s="19">
        <f t="shared" si="22"/>
        <v>0.0018802912571157272</v>
      </c>
      <c r="G132" s="19">
        <f t="shared" si="23"/>
        <v>0.004841364619307362</v>
      </c>
      <c r="I132" s="84"/>
    </row>
    <row r="133" spans="1:9" ht="12.75">
      <c r="A133" s="11" t="s">
        <v>16</v>
      </c>
      <c r="B133" s="57">
        <f>'Исходные данные'!C138</f>
        <v>120169</v>
      </c>
      <c r="C133" s="22">
        <f>'Исходные данные'!D138</f>
        <v>114119</v>
      </c>
      <c r="D133" s="51">
        <f t="shared" si="20"/>
        <v>-6050</v>
      </c>
      <c r="E133" s="18">
        <f t="shared" si="21"/>
        <v>94.96542369496292</v>
      </c>
      <c r="F133" s="19">
        <f t="shared" si="22"/>
        <v>5.135289092644086</v>
      </c>
      <c r="G133" s="19">
        <f t="shared" si="23"/>
        <v>5.755121760320176</v>
      </c>
      <c r="I133" s="84"/>
    </row>
    <row r="134" spans="1:9" ht="12.75">
      <c r="A134" s="11" t="s">
        <v>148</v>
      </c>
      <c r="B134" s="57">
        <f>'Исходные данные'!C139</f>
        <v>120169</v>
      </c>
      <c r="C134" s="22">
        <f>'Исходные данные'!D139</f>
        <v>114119</v>
      </c>
      <c r="D134" s="51">
        <f>C134-B134</f>
        <v>-6050</v>
      </c>
      <c r="E134" s="18">
        <f t="shared" si="21"/>
        <v>94.96542369496292</v>
      </c>
      <c r="F134" s="19">
        <f t="shared" si="22"/>
        <v>5.135289092644086</v>
      </c>
      <c r="G134" s="19">
        <f>C134/$C$130*100</f>
        <v>5.755121760320176</v>
      </c>
      <c r="I134" s="84"/>
    </row>
    <row r="135" spans="1:9" ht="12.75">
      <c r="A135" s="11" t="s">
        <v>149</v>
      </c>
      <c r="B135" s="57">
        <f>'Исходные данные'!C140</f>
        <v>16619</v>
      </c>
      <c r="C135" s="22">
        <f>'Исходные данные'!D140</f>
        <v>7784</v>
      </c>
      <c r="D135" s="51">
        <f>C135-B135</f>
        <v>-8835</v>
      </c>
      <c r="E135" s="18">
        <f t="shared" si="21"/>
        <v>46.83795655574944</v>
      </c>
      <c r="F135" s="19">
        <f>B135/$B$130*100</f>
        <v>0.7101945545910515</v>
      </c>
      <c r="G135" s="19">
        <f>C135/$C$130*100</f>
        <v>0.3925539812155053</v>
      </c>
      <c r="I135" s="84"/>
    </row>
    <row r="136" spans="1:9" ht="12.75">
      <c r="A136" s="11" t="s">
        <v>150</v>
      </c>
      <c r="B136" s="57">
        <f>'Исходные данные'!C141</f>
        <v>64866</v>
      </c>
      <c r="C136" s="22">
        <f>'Исходные данные'!D141</f>
        <v>68588</v>
      </c>
      <c r="D136" s="51">
        <f>C136-B136</f>
        <v>3722</v>
      </c>
      <c r="E136" s="18">
        <f t="shared" si="21"/>
        <v>105.73798291863226</v>
      </c>
      <c r="F136" s="19">
        <f>B136/$B$130*100</f>
        <v>2.7719766519106535</v>
      </c>
      <c r="G136" s="19">
        <f>C136/$C$130*100</f>
        <v>3.4589532969693053</v>
      </c>
      <c r="I136" s="84"/>
    </row>
    <row r="137" spans="1:9" ht="12.75">
      <c r="A137" s="11" t="s">
        <v>151</v>
      </c>
      <c r="B137" s="57">
        <f>'Исходные данные'!C142</f>
        <v>38684</v>
      </c>
      <c r="C137" s="22">
        <f>'Исходные данные'!D142</f>
        <v>37747</v>
      </c>
      <c r="D137" s="51">
        <f>C137-B137</f>
        <v>-937</v>
      </c>
      <c r="E137" s="18">
        <f t="shared" si="21"/>
        <v>97.57780994726501</v>
      </c>
      <c r="F137" s="19">
        <f>B137/$B$130*100</f>
        <v>1.6531178861423814</v>
      </c>
      <c r="G137" s="19">
        <f>C137/$C$130*100</f>
        <v>1.9036144821353647</v>
      </c>
      <c r="I137" s="84"/>
    </row>
    <row r="138" spans="1:9" ht="12.75">
      <c r="A138" s="11" t="s">
        <v>36</v>
      </c>
      <c r="B138" s="57">
        <f>'Исходные данные'!C143</f>
        <v>8796</v>
      </c>
      <c r="C138" s="22">
        <f>'Исходные данные'!D143</f>
        <v>10069</v>
      </c>
      <c r="D138" s="51">
        <f t="shared" si="20"/>
        <v>1273</v>
      </c>
      <c r="E138" s="18">
        <f t="shared" si="21"/>
        <v>114.4724874943156</v>
      </c>
      <c r="F138" s="19">
        <f t="shared" si="22"/>
        <v>0.3758873158543168</v>
      </c>
      <c r="G138" s="19">
        <f t="shared" si="23"/>
        <v>0.5077885453313108</v>
      </c>
      <c r="I138" s="84"/>
    </row>
    <row r="139" spans="1:9" ht="14.25" customHeight="1">
      <c r="A139" s="23" t="s">
        <v>21</v>
      </c>
      <c r="B139" s="57">
        <f>'Исходные данные'!C144</f>
        <v>229727</v>
      </c>
      <c r="C139" s="22">
        <f>'Исходные данные'!D144</f>
        <v>221781</v>
      </c>
      <c r="D139" s="52">
        <f t="shared" si="20"/>
        <v>-7946</v>
      </c>
      <c r="E139" s="18">
        <f t="shared" si="21"/>
        <v>96.5411118414466</v>
      </c>
      <c r="F139" s="19">
        <f t="shared" si="22"/>
        <v>9.817128855077833</v>
      </c>
      <c r="G139" s="19">
        <f t="shared" si="23"/>
        <v>11.184611319110479</v>
      </c>
      <c r="I139" s="84"/>
    </row>
    <row r="140" spans="1:9" ht="14.25" customHeight="1">
      <c r="A140" s="23" t="s">
        <v>23</v>
      </c>
      <c r="B140" s="57">
        <f>'Исходные данные'!C145</f>
        <v>21234</v>
      </c>
      <c r="C140" s="22">
        <f>'Исходные данные'!D145</f>
        <v>29421</v>
      </c>
      <c r="D140" s="52">
        <f>C140-B140</f>
        <v>8187</v>
      </c>
      <c r="E140" s="18">
        <f t="shared" si="21"/>
        <v>138.5560892907601</v>
      </c>
      <c r="F140" s="19"/>
      <c r="G140" s="19">
        <f t="shared" si="23"/>
        <v>1.4837269631733532</v>
      </c>
      <c r="I140" s="84"/>
    </row>
    <row r="141" spans="1:9" ht="14.25" customHeight="1">
      <c r="A141" s="23" t="s">
        <v>38</v>
      </c>
      <c r="B141" s="57">
        <f>'Исходные данные'!C146</f>
        <v>233454</v>
      </c>
      <c r="C141" s="22">
        <f>'Исходные данные'!D146</f>
        <v>234339</v>
      </c>
      <c r="D141" s="52">
        <f>C141-B141</f>
        <v>885</v>
      </c>
      <c r="E141" s="18">
        <f t="shared" si="21"/>
        <v>100.37908967077026</v>
      </c>
      <c r="F141" s="19">
        <f>B141/$B$130*100</f>
        <v>9.976398071333977</v>
      </c>
      <c r="G141" s="19">
        <f t="shared" si="23"/>
        <v>11.817922328373625</v>
      </c>
      <c r="I141" s="84"/>
    </row>
    <row r="142" spans="1:9" ht="14.25" customHeight="1">
      <c r="A142" s="23" t="s">
        <v>44</v>
      </c>
      <c r="B142" s="57">
        <f>'Исходные данные'!C147</f>
        <v>220496</v>
      </c>
      <c r="C142" s="22">
        <f>'Исходные данные'!D147</f>
        <v>219143</v>
      </c>
      <c r="D142" s="52">
        <f>C142-B142</f>
        <v>-1353</v>
      </c>
      <c r="E142" s="18">
        <f t="shared" si="21"/>
        <v>99.38638342645672</v>
      </c>
      <c r="F142" s="19">
        <f>B142/$B$130*100</f>
        <v>9.422652296113396</v>
      </c>
      <c r="G142" s="19">
        <f t="shared" si="23"/>
        <v>11.05157465384243</v>
      </c>
      <c r="I142" s="84"/>
    </row>
    <row r="143" spans="1:9" ht="14.25" customHeight="1">
      <c r="A143" s="23" t="s">
        <v>42</v>
      </c>
      <c r="B143" s="57">
        <f>'Исходные данные'!C148</f>
        <v>4361</v>
      </c>
      <c r="C143" s="22">
        <f>'Исходные данные'!D148</f>
        <v>5030</v>
      </c>
      <c r="D143" s="52">
        <f>C143-B143</f>
        <v>669</v>
      </c>
      <c r="E143" s="18">
        <f t="shared" si="21"/>
        <v>115.34051822976382</v>
      </c>
      <c r="F143" s="19">
        <f>B143/$B$130*100</f>
        <v>0.18636250391549286</v>
      </c>
      <c r="G143" s="19">
        <f t="shared" si="23"/>
        <v>0.2536673336991253</v>
      </c>
      <c r="I143" s="84"/>
    </row>
    <row r="144" spans="1:9" ht="14.25" customHeight="1">
      <c r="A144" s="23" t="s">
        <v>146</v>
      </c>
      <c r="B144" s="57">
        <f>'Исходные данные'!C149</f>
        <v>8597</v>
      </c>
      <c r="C144" s="22">
        <f>'Исходные данные'!D149</f>
        <v>10166</v>
      </c>
      <c r="D144" s="52"/>
      <c r="E144" s="18">
        <f t="shared" si="21"/>
        <v>118.25055251832035</v>
      </c>
      <c r="F144" s="19"/>
      <c r="G144" s="19"/>
      <c r="I144" s="84"/>
    </row>
    <row r="145" spans="1:9" ht="12.75">
      <c r="A145" s="23" t="s">
        <v>24</v>
      </c>
      <c r="B145" s="57">
        <f>'Исходные данные'!C150</f>
        <v>633</v>
      </c>
      <c r="C145" s="22">
        <f>'Исходные данные'!D150</f>
        <v>-135</v>
      </c>
      <c r="D145" s="52">
        <f>C145-B145</f>
        <v>-768</v>
      </c>
      <c r="E145" s="18">
        <f t="shared" si="21"/>
      </c>
      <c r="F145" s="19">
        <f>B145/$B$130*100</f>
        <v>0.027050553767142164</v>
      </c>
      <c r="G145" s="19">
        <f t="shared" si="23"/>
        <v>-0.006808168995900978</v>
      </c>
      <c r="I145" s="84"/>
    </row>
    <row r="146" spans="1:9" ht="14.25" customHeight="1" thickBot="1">
      <c r="A146" s="24" t="s">
        <v>29</v>
      </c>
      <c r="B146" s="25">
        <f>'Исходные данные'!C158</f>
        <v>1325</v>
      </c>
      <c r="C146" s="42">
        <f>'Исходные данные'!D158</f>
        <v>1498</v>
      </c>
      <c r="D146" s="54">
        <f>C146-B146</f>
        <v>173</v>
      </c>
      <c r="E146" s="26">
        <f t="shared" si="21"/>
        <v>113.05660377358491</v>
      </c>
      <c r="F146" s="27">
        <f>B146/$B$130*100</f>
        <v>0.05662240717450769</v>
      </c>
      <c r="G146" s="27">
        <f>C146/$C$130*100</f>
        <v>0.0755454604137753</v>
      </c>
      <c r="I146" s="84"/>
    </row>
    <row r="147" spans="1:9" ht="14.25" customHeight="1">
      <c r="A147" s="28"/>
      <c r="B147" s="29"/>
      <c r="C147" s="29"/>
      <c r="D147" s="30"/>
      <c r="E147" s="31"/>
      <c r="F147" s="32"/>
      <c r="G147" s="32"/>
      <c r="I147" s="84"/>
    </row>
    <row r="148" spans="1:7" ht="33" customHeight="1">
      <c r="A148" s="153" t="str">
        <f>"Внебюджетные фонды
(доля в общей сумме поступлений:    "&amp;B151&amp;" - "&amp;TEXT(IF(AND(B152&gt;0,B$10&gt;0),B152/B$10*100,IF(AND(B152&lt;0,B$10&lt;0),B$10/B152*100,0)),"0.0")&amp;"%;     "&amp;C151&amp;" - "&amp;TEXT(IF(AND(C152&gt;0,C$10&gt;0),C152/C$10*100,IF(AND(C152&lt;0,C$10&lt;0),C$10/C152*100,0)),"0.0")&amp;"%) "</f>
        <v>Внебюджетные фонды
(доля в общей сумме поступлений:    2013г. - 0.0%;     2014г. - 0.0%) </v>
      </c>
      <c r="B148" s="153"/>
      <c r="C148" s="153"/>
      <c r="D148" s="153"/>
      <c r="E148" s="153"/>
      <c r="F148" s="153"/>
      <c r="G148" s="153"/>
    </row>
    <row r="149" spans="1:7" ht="13.5" thickBot="1">
      <c r="A149" s="37"/>
      <c r="B149" s="43"/>
      <c r="C149" s="44"/>
      <c r="D149" s="45"/>
      <c r="E149" s="58"/>
      <c r="F149" s="46"/>
      <c r="G149" s="46"/>
    </row>
    <row r="150" spans="1:8" ht="13.5" customHeight="1" thickBot="1">
      <c r="A150" s="60"/>
      <c r="B150" s="93" t="str">
        <f>$B$6</f>
        <v>январь-апрель</v>
      </c>
      <c r="C150" s="61" t="str">
        <f>$C$6</f>
        <v>январь-апрель</v>
      </c>
      <c r="D150" s="149" t="s">
        <v>2</v>
      </c>
      <c r="E150" s="150"/>
      <c r="F150" s="151" t="s">
        <v>31</v>
      </c>
      <c r="G150" s="152"/>
      <c r="H150" s="2"/>
    </row>
    <row r="151" spans="1:9" ht="13.5" thickBot="1">
      <c r="A151" s="62"/>
      <c r="B151" s="95" t="str">
        <f>$B$7</f>
        <v>2013г.</v>
      </c>
      <c r="C151" s="95" t="str">
        <f>$C$7</f>
        <v>2014г.</v>
      </c>
      <c r="D151" s="63" t="s">
        <v>4</v>
      </c>
      <c r="E151" s="62" t="s">
        <v>5</v>
      </c>
      <c r="F151" s="9" t="str">
        <f>F129</f>
        <v>2013г.</v>
      </c>
      <c r="G151" s="9" t="str">
        <f>G129</f>
        <v>2014г.</v>
      </c>
      <c r="I151" s="2"/>
    </row>
    <row r="152" spans="1:9" s="2" customFormat="1" ht="12.75">
      <c r="A152" s="91" t="s">
        <v>166</v>
      </c>
      <c r="B152" s="92">
        <f>'Исходные данные'!C160</f>
        <v>4240</v>
      </c>
      <c r="C152" s="92">
        <f>'Исходные данные'!D160</f>
        <v>2270</v>
      </c>
      <c r="D152" s="89">
        <f>C152-B152</f>
        <v>-1970</v>
      </c>
      <c r="E152" s="99">
        <f>IF(B152&lt;&gt;0,IF(AND(B152&gt;0,C152&gt;0),C152/B152*100,IF(AND(B152&lt;0,C152&lt;0),B152/C152*100,"")),"")</f>
        <v>53.5377358490566</v>
      </c>
      <c r="F152" s="87">
        <v>100</v>
      </c>
      <c r="G152" s="87">
        <v>100</v>
      </c>
      <c r="H152" s="1"/>
      <c r="I152" s="84"/>
    </row>
    <row r="153" spans="1:9" ht="12.75">
      <c r="A153" s="41" t="s">
        <v>25</v>
      </c>
      <c r="B153" s="64"/>
      <c r="C153" s="65"/>
      <c r="D153" s="51"/>
      <c r="E153" s="101"/>
      <c r="F153" s="19"/>
      <c r="G153" s="66"/>
      <c r="I153" s="84"/>
    </row>
    <row r="154" spans="1:9" ht="12.75">
      <c r="A154" s="41" t="s">
        <v>167</v>
      </c>
      <c r="B154" s="147">
        <f>'Исходные данные'!C162</f>
        <v>2944</v>
      </c>
      <c r="C154" s="65">
        <f>'Исходные данные'!D162</f>
        <v>1590</v>
      </c>
      <c r="D154" s="67">
        <f>C154-B154</f>
        <v>-1354</v>
      </c>
      <c r="E154" s="142">
        <f>IF(B154&lt;&gt;0,IF(AND(B154&gt;0,C154&gt;0),C154/B154*100,IF(AND(B154&lt;0,C154&lt;0),B154/C154*100,"")),"")</f>
        <v>54.00815217391305</v>
      </c>
      <c r="F154" s="19">
        <f aca="true" t="shared" si="24" ref="F154:G156">B154/B$152*100</f>
        <v>69.43396226415094</v>
      </c>
      <c r="G154" s="66">
        <f t="shared" si="24"/>
        <v>70.04405286343612</v>
      </c>
      <c r="I154" s="84"/>
    </row>
    <row r="155" spans="1:9" ht="12.75">
      <c r="A155" s="41" t="s">
        <v>168</v>
      </c>
      <c r="B155" s="147">
        <f>'Исходные данные'!C163</f>
        <v>1207</v>
      </c>
      <c r="C155" s="65">
        <f>'Исходные данные'!D163</f>
        <v>556</v>
      </c>
      <c r="D155" s="51">
        <f>C155-B155</f>
        <v>-651</v>
      </c>
      <c r="E155" s="101">
        <f>IF(B155&lt;&gt;0,IF(AND(B155&gt;0,C155&gt;0),C155/B155*100,IF(AND(B155&lt;0,C155&lt;0),B155/C155*100,"")),"")</f>
        <v>46.064623032311516</v>
      </c>
      <c r="F155" s="19">
        <f t="shared" si="24"/>
        <v>28.46698113207547</v>
      </c>
      <c r="G155" s="66">
        <f t="shared" si="24"/>
        <v>24.493392070484582</v>
      </c>
      <c r="I155" s="84"/>
    </row>
    <row r="156" spans="1:9" ht="13.5" thickBot="1">
      <c r="A156" s="68" t="s">
        <v>169</v>
      </c>
      <c r="B156" s="148">
        <f>'Исходные данные'!C164</f>
        <v>89</v>
      </c>
      <c r="C156" s="69">
        <f>'Исходные данные'!D164</f>
        <v>124</v>
      </c>
      <c r="D156" s="54">
        <f>C156-B156</f>
        <v>35</v>
      </c>
      <c r="E156" s="102">
        <f>IF(B156&lt;&gt;0,IF(AND(B156&gt;0,C156&gt;0),C156/B156*100,IF(AND(B156&lt;0,C156&lt;0),B156/C156*100,"")),"")</f>
        <v>139.32584269662922</v>
      </c>
      <c r="F156" s="27">
        <f t="shared" si="24"/>
        <v>2.099056603773585</v>
      </c>
      <c r="G156" s="70">
        <f t="shared" si="24"/>
        <v>5.462555066079295</v>
      </c>
      <c r="I156" s="84"/>
    </row>
    <row r="157" spans="1:7" ht="12.75">
      <c r="A157" s="71"/>
      <c r="B157" s="72"/>
      <c r="C157" s="73"/>
      <c r="D157" s="30"/>
      <c r="E157" s="31"/>
      <c r="F157" s="74"/>
      <c r="G157" s="75"/>
    </row>
    <row r="158" spans="1:7" ht="12.75">
      <c r="A158" s="71"/>
      <c r="B158" s="73"/>
      <c r="C158" s="73"/>
      <c r="D158" s="30"/>
      <c r="E158" s="31"/>
      <c r="F158" s="74"/>
      <c r="G158" s="76"/>
    </row>
    <row r="159" spans="1:6" ht="12.75">
      <c r="A159" s="77"/>
      <c r="B159" s="72"/>
      <c r="C159" s="73"/>
      <c r="D159" s="30"/>
      <c r="E159" s="31"/>
      <c r="F159" s="74"/>
    </row>
    <row r="160" spans="1:6" ht="12.75">
      <c r="A160" s="79"/>
      <c r="B160" s="72"/>
      <c r="C160" s="73"/>
      <c r="D160" s="30"/>
      <c r="E160" s="31"/>
      <c r="F160" s="80"/>
    </row>
    <row r="161" spans="2:5" ht="12.75">
      <c r="B161" s="47"/>
      <c r="C161" s="47"/>
      <c r="D161" s="30"/>
      <c r="E161" s="31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</sheetData>
  <sheetProtection/>
  <mergeCells count="20">
    <mergeCell ref="A98:G98"/>
    <mergeCell ref="D6:E6"/>
    <mergeCell ref="A43:G43"/>
    <mergeCell ref="A65:G65"/>
    <mergeCell ref="A1:G1"/>
    <mergeCell ref="A2:G2"/>
    <mergeCell ref="A5:F5"/>
    <mergeCell ref="D67:E67"/>
    <mergeCell ref="F67:G67"/>
    <mergeCell ref="D45:E45"/>
    <mergeCell ref="F45:G45"/>
    <mergeCell ref="F6:G6"/>
    <mergeCell ref="D150:E150"/>
    <mergeCell ref="F150:G150"/>
    <mergeCell ref="D100:E100"/>
    <mergeCell ref="F100:G100"/>
    <mergeCell ref="F128:G128"/>
    <mergeCell ref="A126:G126"/>
    <mergeCell ref="A148:G148"/>
    <mergeCell ref="D128:E128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1</v>
      </c>
    </row>
    <row r="2" ht="12.75">
      <c r="A2" s="131" t="s">
        <v>180</v>
      </c>
    </row>
    <row r="3" ht="12.75">
      <c r="A3" s="131"/>
    </row>
    <row r="4" ht="12.75">
      <c r="A4" s="131" t="s">
        <v>116</v>
      </c>
    </row>
    <row r="5" ht="12.75">
      <c r="A5" s="131" t="s">
        <v>117</v>
      </c>
    </row>
    <row r="6" ht="12.75">
      <c r="A6" s="131" t="s">
        <v>47</v>
      </c>
    </row>
    <row r="7" spans="1:4" s="97" customFormat="1" ht="63.75">
      <c r="A7" s="161" t="s">
        <v>48</v>
      </c>
      <c r="B7" s="161" t="s">
        <v>48</v>
      </c>
      <c r="C7" s="161" t="s">
        <v>49</v>
      </c>
      <c r="D7" s="161" t="s">
        <v>50</v>
      </c>
    </row>
    <row r="8" spans="1:4" ht="12.75">
      <c r="A8" s="162" t="s">
        <v>51</v>
      </c>
      <c r="B8" s="163" t="s">
        <v>52</v>
      </c>
      <c r="C8" s="163" t="s">
        <v>53</v>
      </c>
      <c r="D8" s="163" t="s">
        <v>54</v>
      </c>
    </row>
    <row r="9" spans="1:4" ht="12.75">
      <c r="A9" s="162" t="s">
        <v>59</v>
      </c>
      <c r="B9" s="163"/>
      <c r="C9" s="164">
        <v>0</v>
      </c>
      <c r="D9" s="164">
        <v>0</v>
      </c>
    </row>
    <row r="10" spans="1:4" ht="38.25">
      <c r="A10" s="162" t="s">
        <v>6</v>
      </c>
      <c r="B10" s="163" t="s">
        <v>53</v>
      </c>
      <c r="C10" s="164">
        <v>9321916</v>
      </c>
      <c r="D10" s="164">
        <v>9532350</v>
      </c>
    </row>
    <row r="11" spans="1:4" ht="25.5">
      <c r="A11" s="162" t="s">
        <v>7</v>
      </c>
      <c r="B11" s="163" t="s">
        <v>54</v>
      </c>
      <c r="C11" s="164">
        <v>9317680</v>
      </c>
      <c r="D11" s="164">
        <v>9530080</v>
      </c>
    </row>
    <row r="12" spans="1:4" ht="12.75">
      <c r="A12" s="162" t="s">
        <v>8</v>
      </c>
      <c r="B12" s="163" t="s">
        <v>55</v>
      </c>
      <c r="C12" s="164">
        <v>1904749</v>
      </c>
      <c r="D12" s="164">
        <v>1424057</v>
      </c>
    </row>
    <row r="13" spans="1:4" ht="12.75">
      <c r="A13" s="162" t="s">
        <v>9</v>
      </c>
      <c r="B13" s="163" t="s">
        <v>56</v>
      </c>
      <c r="C13" s="164">
        <v>3307</v>
      </c>
      <c r="D13" s="164">
        <v>416</v>
      </c>
    </row>
    <row r="14" spans="1:4" ht="12.75">
      <c r="A14" s="162" t="s">
        <v>60</v>
      </c>
      <c r="B14" s="163" t="s">
        <v>57</v>
      </c>
      <c r="C14" s="164">
        <v>4320900</v>
      </c>
      <c r="D14" s="164">
        <v>4520051</v>
      </c>
    </row>
    <row r="15" spans="1:4" ht="12.75">
      <c r="A15" s="162" t="s">
        <v>61</v>
      </c>
      <c r="B15" s="163" t="s">
        <v>58</v>
      </c>
      <c r="C15" s="164">
        <v>361439</v>
      </c>
      <c r="D15" s="164">
        <v>749866</v>
      </c>
    </row>
    <row r="16" spans="1:4" ht="12.75">
      <c r="A16" s="162" t="s">
        <v>62</v>
      </c>
      <c r="B16" s="163" t="s">
        <v>63</v>
      </c>
      <c r="C16" s="164">
        <v>1699</v>
      </c>
      <c r="D16" s="164">
        <v>3768</v>
      </c>
    </row>
    <row r="17" spans="1:4" ht="12.75">
      <c r="A17" s="162" t="s">
        <v>64</v>
      </c>
      <c r="B17" s="163" t="s">
        <v>65</v>
      </c>
      <c r="C17" s="164">
        <v>87</v>
      </c>
      <c r="D17" s="164">
        <v>192</v>
      </c>
    </row>
    <row r="18" spans="1:4" ht="12.75">
      <c r="A18" s="162" t="s">
        <v>14</v>
      </c>
      <c r="B18" s="163" t="s">
        <v>66</v>
      </c>
      <c r="C18" s="164">
        <v>0</v>
      </c>
      <c r="D18" s="164">
        <v>0</v>
      </c>
    </row>
    <row r="19" spans="1:4" ht="12.75">
      <c r="A19" s="162" t="s">
        <v>67</v>
      </c>
      <c r="B19" s="163" t="s">
        <v>68</v>
      </c>
      <c r="C19" s="164">
        <v>87</v>
      </c>
      <c r="D19" s="164">
        <v>192</v>
      </c>
    </row>
    <row r="20" spans="1:4" ht="12.75">
      <c r="A20" s="162" t="s">
        <v>34</v>
      </c>
      <c r="B20" s="163" t="s">
        <v>69</v>
      </c>
      <c r="C20" s="164">
        <v>409372</v>
      </c>
      <c r="D20" s="164">
        <v>409095</v>
      </c>
    </row>
    <row r="21" spans="1:4" ht="12.75">
      <c r="A21" s="162" t="s">
        <v>17</v>
      </c>
      <c r="B21" s="163" t="s">
        <v>70</v>
      </c>
      <c r="C21" s="164">
        <v>400137</v>
      </c>
      <c r="D21" s="164">
        <v>401619</v>
      </c>
    </row>
    <row r="22" spans="1:4" ht="25.5">
      <c r="A22" s="162" t="s">
        <v>125</v>
      </c>
      <c r="B22" s="163" t="s">
        <v>71</v>
      </c>
      <c r="C22" s="164">
        <v>16619</v>
      </c>
      <c r="D22" s="164">
        <v>7784</v>
      </c>
    </row>
    <row r="23" spans="1:4" ht="12.75">
      <c r="A23" s="162" t="s">
        <v>126</v>
      </c>
      <c r="B23" s="163" t="s">
        <v>73</v>
      </c>
      <c r="C23" s="164">
        <v>240244</v>
      </c>
      <c r="D23" s="164">
        <v>254030</v>
      </c>
    </row>
    <row r="24" spans="1:4" ht="12.75">
      <c r="A24" s="162" t="s">
        <v>127</v>
      </c>
      <c r="B24" s="163" t="s">
        <v>74</v>
      </c>
      <c r="C24" s="164">
        <v>143274</v>
      </c>
      <c r="D24" s="164">
        <v>139805</v>
      </c>
    </row>
    <row r="25" spans="1:4" ht="12.75">
      <c r="A25" s="162" t="s">
        <v>154</v>
      </c>
      <c r="B25" s="163" t="s">
        <v>75</v>
      </c>
      <c r="C25" s="164">
        <v>8999</v>
      </c>
      <c r="D25" s="164">
        <v>7456</v>
      </c>
    </row>
    <row r="26" spans="1:4" ht="38.25">
      <c r="A26" s="162" t="s">
        <v>155</v>
      </c>
      <c r="B26" s="163" t="s">
        <v>76</v>
      </c>
      <c r="C26" s="164">
        <v>236</v>
      </c>
      <c r="D26" s="164">
        <v>20</v>
      </c>
    </row>
    <row r="27" spans="1:4" ht="12.75">
      <c r="A27" s="162" t="s">
        <v>72</v>
      </c>
      <c r="B27" s="163" t="s">
        <v>77</v>
      </c>
      <c r="C27" s="164">
        <v>8796</v>
      </c>
      <c r="D27" s="164">
        <v>10069</v>
      </c>
    </row>
    <row r="28" spans="1:4" ht="12.75">
      <c r="A28" s="162" t="s">
        <v>19</v>
      </c>
      <c r="B28" s="163" t="s">
        <v>78</v>
      </c>
      <c r="C28" s="164">
        <v>1200606</v>
      </c>
      <c r="D28" s="164">
        <v>1308933</v>
      </c>
    </row>
    <row r="29" spans="1:4" ht="12.75">
      <c r="A29" s="162" t="s">
        <v>20</v>
      </c>
      <c r="B29" s="163" t="s">
        <v>79</v>
      </c>
      <c r="C29" s="164">
        <v>83339</v>
      </c>
      <c r="D29" s="164">
        <v>87508</v>
      </c>
    </row>
    <row r="30" spans="1:4" ht="12.75">
      <c r="A30" s="162" t="s">
        <v>21</v>
      </c>
      <c r="B30" s="163" t="s">
        <v>81</v>
      </c>
      <c r="C30" s="164">
        <v>229727</v>
      </c>
      <c r="D30" s="164">
        <v>221781</v>
      </c>
    </row>
    <row r="31" spans="1:4" ht="12.75">
      <c r="A31" s="162" t="s">
        <v>22</v>
      </c>
      <c r="B31" s="163" t="s">
        <v>83</v>
      </c>
      <c r="C31" s="164">
        <v>189</v>
      </c>
      <c r="D31" s="164">
        <v>550</v>
      </c>
    </row>
    <row r="32" spans="1:4" ht="12.75">
      <c r="A32" s="162" t="s">
        <v>23</v>
      </c>
      <c r="B32" s="163" t="s">
        <v>85</v>
      </c>
      <c r="C32" s="164">
        <v>38439</v>
      </c>
      <c r="D32" s="164">
        <v>48959</v>
      </c>
    </row>
    <row r="33" spans="1:4" ht="25.5">
      <c r="A33" s="162" t="s">
        <v>156</v>
      </c>
      <c r="B33" s="163" t="s">
        <v>86</v>
      </c>
      <c r="C33" s="164">
        <v>748935</v>
      </c>
      <c r="D33" s="164">
        <v>738996</v>
      </c>
    </row>
    <row r="34" spans="1:4" ht="25.5">
      <c r="A34" s="162" t="s">
        <v>80</v>
      </c>
      <c r="B34" s="163" t="s">
        <v>88</v>
      </c>
      <c r="C34" s="164">
        <v>514131</v>
      </c>
      <c r="D34" s="164">
        <v>503862</v>
      </c>
    </row>
    <row r="35" spans="1:4" ht="12.75">
      <c r="A35" s="162" t="s">
        <v>82</v>
      </c>
      <c r="B35" s="163" t="s">
        <v>90</v>
      </c>
      <c r="C35" s="164">
        <v>220594</v>
      </c>
      <c r="D35" s="164">
        <v>219209</v>
      </c>
    </row>
    <row r="36" spans="1:4" ht="12.75">
      <c r="A36" s="162" t="s">
        <v>84</v>
      </c>
      <c r="B36" s="163" t="s">
        <v>92</v>
      </c>
      <c r="C36" s="164">
        <v>4537</v>
      </c>
      <c r="D36" s="164">
        <v>5837</v>
      </c>
    </row>
    <row r="37" spans="1:4" ht="25.5">
      <c r="A37" s="162" t="s">
        <v>128</v>
      </c>
      <c r="B37" s="163" t="s">
        <v>94</v>
      </c>
      <c r="C37" s="164">
        <v>8597</v>
      </c>
      <c r="D37" s="164">
        <v>10166</v>
      </c>
    </row>
    <row r="38" spans="1:4" ht="25.5">
      <c r="A38" s="162" t="s">
        <v>129</v>
      </c>
      <c r="B38" s="163" t="s">
        <v>96</v>
      </c>
      <c r="C38" s="164">
        <v>1076</v>
      </c>
      <c r="D38" s="164">
        <v>-78</v>
      </c>
    </row>
    <row r="39" spans="1:4" ht="12.75">
      <c r="A39" s="162" t="s">
        <v>24</v>
      </c>
      <c r="B39" s="163" t="s">
        <v>98</v>
      </c>
      <c r="C39" s="164">
        <v>694</v>
      </c>
      <c r="D39" s="164">
        <v>-75</v>
      </c>
    </row>
    <row r="40" spans="1:4" ht="12.75">
      <c r="A40" s="162" t="s">
        <v>25</v>
      </c>
      <c r="B40" s="163"/>
      <c r="C40" s="164">
        <v>0</v>
      </c>
      <c r="D40" s="164">
        <v>0</v>
      </c>
    </row>
    <row r="41" spans="1:4" ht="12.75">
      <c r="A41" s="162" t="s">
        <v>87</v>
      </c>
      <c r="B41" s="163" t="s">
        <v>100</v>
      </c>
      <c r="C41" s="164">
        <v>20</v>
      </c>
      <c r="D41" s="164">
        <v>5</v>
      </c>
    </row>
    <row r="42" spans="1:4" ht="12.75">
      <c r="A42" s="162" t="s">
        <v>89</v>
      </c>
      <c r="B42" s="163" t="s">
        <v>101</v>
      </c>
      <c r="C42" s="164">
        <v>1</v>
      </c>
      <c r="D42" s="164">
        <v>15</v>
      </c>
    </row>
    <row r="43" spans="1:4" ht="12.75">
      <c r="A43" s="162" t="s">
        <v>91</v>
      </c>
      <c r="B43" s="163" t="s">
        <v>130</v>
      </c>
      <c r="C43" s="164">
        <v>468</v>
      </c>
      <c r="D43" s="164">
        <v>-178</v>
      </c>
    </row>
    <row r="44" spans="1:4" ht="12.75">
      <c r="A44" s="162" t="s">
        <v>93</v>
      </c>
      <c r="B44" s="163" t="s">
        <v>131</v>
      </c>
      <c r="C44" s="164">
        <v>0</v>
      </c>
      <c r="D44" s="164">
        <v>3</v>
      </c>
    </row>
    <row r="45" spans="1:4" ht="25.5">
      <c r="A45" s="162" t="s">
        <v>95</v>
      </c>
      <c r="B45" s="163" t="s">
        <v>132</v>
      </c>
      <c r="C45" s="164">
        <v>97</v>
      </c>
      <c r="D45" s="164">
        <v>0</v>
      </c>
    </row>
    <row r="46" spans="1:4" ht="12.75">
      <c r="A46" s="162" t="s">
        <v>97</v>
      </c>
      <c r="B46" s="163" t="s">
        <v>133</v>
      </c>
      <c r="C46" s="164">
        <v>32</v>
      </c>
      <c r="D46" s="164">
        <v>14</v>
      </c>
    </row>
    <row r="47" spans="1:4" ht="12.75">
      <c r="A47" s="162" t="s">
        <v>99</v>
      </c>
      <c r="B47" s="163" t="s">
        <v>134</v>
      </c>
      <c r="C47" s="164">
        <v>36</v>
      </c>
      <c r="D47" s="164">
        <v>35</v>
      </c>
    </row>
    <row r="48" spans="1:4" ht="12.75">
      <c r="A48" s="162" t="s">
        <v>29</v>
      </c>
      <c r="B48" s="163" t="s">
        <v>135</v>
      </c>
      <c r="C48" s="164">
        <v>6400</v>
      </c>
      <c r="D48" s="164">
        <v>6608</v>
      </c>
    </row>
    <row r="49" spans="1:4" ht="12.75">
      <c r="A49" s="162" t="s">
        <v>25</v>
      </c>
      <c r="B49" s="163"/>
      <c r="C49" s="164">
        <v>0</v>
      </c>
      <c r="D49" s="164">
        <v>0</v>
      </c>
    </row>
    <row r="50" spans="1:4" ht="12.75">
      <c r="A50" s="162" t="s">
        <v>157</v>
      </c>
      <c r="B50" s="163" t="s">
        <v>136</v>
      </c>
      <c r="C50" s="164">
        <v>2578</v>
      </c>
      <c r="D50" s="164">
        <v>2749</v>
      </c>
    </row>
    <row r="51" spans="1:4" ht="38.25">
      <c r="A51" s="162" t="s">
        <v>158</v>
      </c>
      <c r="B51" s="163" t="s">
        <v>159</v>
      </c>
      <c r="C51" s="164">
        <v>0</v>
      </c>
      <c r="D51" s="164">
        <v>0</v>
      </c>
    </row>
    <row r="52" spans="1:4" ht="12.75">
      <c r="A52" s="162" t="s">
        <v>102</v>
      </c>
      <c r="B52" s="163"/>
      <c r="C52" s="164">
        <v>0</v>
      </c>
      <c r="D52" s="164">
        <v>0</v>
      </c>
    </row>
    <row r="53" spans="1:4" ht="25.5">
      <c r="A53" s="162" t="s">
        <v>32</v>
      </c>
      <c r="B53" s="163" t="s">
        <v>53</v>
      </c>
      <c r="C53" s="164">
        <v>636932</v>
      </c>
      <c r="D53" s="164">
        <v>998199</v>
      </c>
    </row>
    <row r="54" spans="1:4" ht="12.75">
      <c r="A54" s="162" t="s">
        <v>8</v>
      </c>
      <c r="B54" s="163" t="s">
        <v>54</v>
      </c>
      <c r="C54" s="164">
        <v>87316</v>
      </c>
      <c r="D54" s="164">
        <v>48487</v>
      </c>
    </row>
    <row r="55" spans="1:4" ht="12.75">
      <c r="A55" s="162" t="s">
        <v>60</v>
      </c>
      <c r="B55" s="163" t="s">
        <v>55</v>
      </c>
      <c r="C55" s="164">
        <v>0</v>
      </c>
      <c r="D55" s="164">
        <v>7635</v>
      </c>
    </row>
    <row r="56" spans="1:4" ht="25.5">
      <c r="A56" s="162" t="s">
        <v>33</v>
      </c>
      <c r="B56" s="163" t="s">
        <v>56</v>
      </c>
      <c r="C56" s="164">
        <v>3307</v>
      </c>
      <c r="D56" s="164">
        <v>416</v>
      </c>
    </row>
    <row r="57" spans="1:4" ht="12.75">
      <c r="A57" s="162" t="s">
        <v>61</v>
      </c>
      <c r="B57" s="163" t="s">
        <v>57</v>
      </c>
      <c r="C57" s="164">
        <v>361439</v>
      </c>
      <c r="D57" s="164">
        <v>749866</v>
      </c>
    </row>
    <row r="58" spans="1:4" ht="25.5">
      <c r="A58" s="162" t="s">
        <v>160</v>
      </c>
      <c r="B58" s="163" t="s">
        <v>58</v>
      </c>
      <c r="C58" s="164">
        <v>1699</v>
      </c>
      <c r="D58" s="164">
        <v>3768</v>
      </c>
    </row>
    <row r="59" spans="1:4" ht="12.75">
      <c r="A59" s="162" t="s">
        <v>64</v>
      </c>
      <c r="B59" s="163" t="s">
        <v>63</v>
      </c>
      <c r="C59" s="164">
        <v>0</v>
      </c>
      <c r="D59" s="164">
        <v>0</v>
      </c>
    </row>
    <row r="60" spans="1:4" ht="12.75">
      <c r="A60" s="162" t="s">
        <v>34</v>
      </c>
      <c r="B60" s="163" t="s">
        <v>65</v>
      </c>
      <c r="C60" s="164">
        <v>162407</v>
      </c>
      <c r="D60" s="164">
        <v>164990</v>
      </c>
    </row>
    <row r="61" spans="1:4" ht="12.75">
      <c r="A61" s="162" t="s">
        <v>17</v>
      </c>
      <c r="B61" s="163" t="s">
        <v>66</v>
      </c>
      <c r="C61" s="164">
        <v>153408</v>
      </c>
      <c r="D61" s="164">
        <v>157534</v>
      </c>
    </row>
    <row r="62" spans="1:4" ht="12.75">
      <c r="A62" s="162" t="s">
        <v>137</v>
      </c>
      <c r="B62" s="163" t="s">
        <v>68</v>
      </c>
      <c r="C62" s="164">
        <v>96098</v>
      </c>
      <c r="D62" s="164">
        <v>101612</v>
      </c>
    </row>
    <row r="63" spans="1:4" ht="12.75">
      <c r="A63" s="162" t="s">
        <v>138</v>
      </c>
      <c r="B63" s="163" t="s">
        <v>69</v>
      </c>
      <c r="C63" s="164">
        <v>57310</v>
      </c>
      <c r="D63" s="164">
        <v>55922</v>
      </c>
    </row>
    <row r="64" spans="1:4" ht="12.75">
      <c r="A64" s="162" t="s">
        <v>161</v>
      </c>
      <c r="B64" s="163" t="s">
        <v>70</v>
      </c>
      <c r="C64" s="164">
        <v>8999</v>
      </c>
      <c r="D64" s="164">
        <v>7456</v>
      </c>
    </row>
    <row r="65" spans="1:4" ht="12.75">
      <c r="A65" s="162" t="s">
        <v>23</v>
      </c>
      <c r="B65" s="163" t="s">
        <v>71</v>
      </c>
      <c r="C65" s="164">
        <v>17205</v>
      </c>
      <c r="D65" s="164">
        <v>19538</v>
      </c>
    </row>
    <row r="66" spans="1:4" ht="12.75">
      <c r="A66" s="162" t="s">
        <v>24</v>
      </c>
      <c r="B66" s="163" t="s">
        <v>73</v>
      </c>
      <c r="C66" s="164">
        <v>40</v>
      </c>
      <c r="D66" s="164">
        <v>37</v>
      </c>
    </row>
    <row r="67" spans="1:4" ht="12.75">
      <c r="A67" s="162" t="s">
        <v>29</v>
      </c>
      <c r="B67" s="163" t="s">
        <v>74</v>
      </c>
      <c r="C67" s="164">
        <v>3519</v>
      </c>
      <c r="D67" s="164">
        <v>3462</v>
      </c>
    </row>
    <row r="68" spans="1:4" ht="38.25">
      <c r="A68" s="162" t="s">
        <v>162</v>
      </c>
      <c r="B68" s="163" t="s">
        <v>75</v>
      </c>
      <c r="C68" s="164">
        <v>0</v>
      </c>
      <c r="D68" s="164">
        <v>0</v>
      </c>
    </row>
    <row r="69" spans="1:4" ht="12.75">
      <c r="A69" s="162" t="s">
        <v>103</v>
      </c>
      <c r="B69" s="163"/>
      <c r="C69" s="164">
        <v>0</v>
      </c>
      <c r="D69" s="164">
        <v>0</v>
      </c>
    </row>
    <row r="70" spans="1:4" ht="12.75">
      <c r="A70" s="162" t="s">
        <v>35</v>
      </c>
      <c r="B70" s="163" t="s">
        <v>53</v>
      </c>
      <c r="C70" s="164">
        <v>8680748</v>
      </c>
      <c r="D70" s="164">
        <v>8531881</v>
      </c>
    </row>
    <row r="71" spans="1:4" ht="12.75">
      <c r="A71" s="162" t="s">
        <v>8</v>
      </c>
      <c r="B71" s="163" t="s">
        <v>54</v>
      </c>
      <c r="C71" s="164">
        <v>1817433</v>
      </c>
      <c r="D71" s="164">
        <v>1375570</v>
      </c>
    </row>
    <row r="72" spans="1:4" ht="12.75">
      <c r="A72" s="162" t="s">
        <v>60</v>
      </c>
      <c r="B72" s="163" t="s">
        <v>55</v>
      </c>
      <c r="C72" s="164">
        <v>4320900</v>
      </c>
      <c r="D72" s="164">
        <v>4512416</v>
      </c>
    </row>
    <row r="73" spans="1:4" ht="12.75">
      <c r="A73" s="162" t="s">
        <v>64</v>
      </c>
      <c r="B73" s="163" t="s">
        <v>56</v>
      </c>
      <c r="C73" s="164">
        <v>87</v>
      </c>
      <c r="D73" s="164">
        <v>192</v>
      </c>
    </row>
    <row r="74" spans="1:4" ht="12.75">
      <c r="A74" s="162" t="s">
        <v>14</v>
      </c>
      <c r="B74" s="163" t="s">
        <v>57</v>
      </c>
      <c r="C74" s="164">
        <v>0</v>
      </c>
      <c r="D74" s="164">
        <v>0</v>
      </c>
    </row>
    <row r="75" spans="1:4" ht="12.75">
      <c r="A75" s="162" t="s">
        <v>104</v>
      </c>
      <c r="B75" s="163" t="s">
        <v>58</v>
      </c>
      <c r="C75" s="164">
        <v>87</v>
      </c>
      <c r="D75" s="164">
        <v>192</v>
      </c>
    </row>
    <row r="76" spans="1:4" ht="12.75">
      <c r="A76" s="162" t="s">
        <v>34</v>
      </c>
      <c r="B76" s="163" t="s">
        <v>63</v>
      </c>
      <c r="C76" s="164">
        <v>246965</v>
      </c>
      <c r="D76" s="164">
        <v>244105</v>
      </c>
    </row>
    <row r="77" spans="1:4" ht="12.75">
      <c r="A77" s="162" t="s">
        <v>17</v>
      </c>
      <c r="B77" s="163" t="s">
        <v>65</v>
      </c>
      <c r="C77" s="164">
        <v>246729</v>
      </c>
      <c r="D77" s="164">
        <v>244085</v>
      </c>
    </row>
    <row r="78" spans="1:4" ht="25.5">
      <c r="A78" s="162" t="s">
        <v>139</v>
      </c>
      <c r="B78" s="163" t="s">
        <v>66</v>
      </c>
      <c r="C78" s="164">
        <v>16619</v>
      </c>
      <c r="D78" s="164">
        <v>7784</v>
      </c>
    </row>
    <row r="79" spans="1:4" ht="12.75">
      <c r="A79" s="162" t="s">
        <v>140</v>
      </c>
      <c r="B79" s="163" t="s">
        <v>68</v>
      </c>
      <c r="C79" s="164">
        <v>144146</v>
      </c>
      <c r="D79" s="164">
        <v>152418</v>
      </c>
    </row>
    <row r="80" spans="1:4" ht="12.75">
      <c r="A80" s="162" t="s">
        <v>141</v>
      </c>
      <c r="B80" s="163" t="s">
        <v>70</v>
      </c>
      <c r="C80" s="164">
        <v>85964</v>
      </c>
      <c r="D80" s="164">
        <v>83883</v>
      </c>
    </row>
    <row r="81" spans="1:4" ht="38.25">
      <c r="A81" s="162" t="s">
        <v>163</v>
      </c>
      <c r="B81" s="163" t="s">
        <v>71</v>
      </c>
      <c r="C81" s="164">
        <v>236</v>
      </c>
      <c r="D81" s="164">
        <v>20</v>
      </c>
    </row>
    <row r="82" spans="1:4" ht="12.75">
      <c r="A82" s="162" t="s">
        <v>36</v>
      </c>
      <c r="B82" s="163" t="s">
        <v>73</v>
      </c>
      <c r="C82" s="164">
        <v>8796</v>
      </c>
      <c r="D82" s="164">
        <v>10069</v>
      </c>
    </row>
    <row r="83" spans="1:4" ht="12.75">
      <c r="A83" s="162" t="s">
        <v>19</v>
      </c>
      <c r="B83" s="163" t="s">
        <v>74</v>
      </c>
      <c r="C83" s="164">
        <v>1200606</v>
      </c>
      <c r="D83" s="164">
        <v>1308933</v>
      </c>
    </row>
    <row r="84" spans="1:4" ht="12.75">
      <c r="A84" s="162" t="s">
        <v>20</v>
      </c>
      <c r="B84" s="163" t="s">
        <v>75</v>
      </c>
      <c r="C84" s="164">
        <v>83339</v>
      </c>
      <c r="D84" s="164">
        <v>87508</v>
      </c>
    </row>
    <row r="85" spans="1:4" ht="12.75">
      <c r="A85" s="162" t="s">
        <v>120</v>
      </c>
      <c r="B85" s="163" t="s">
        <v>76</v>
      </c>
      <c r="C85" s="164">
        <v>55660</v>
      </c>
      <c r="D85" s="164">
        <v>56641</v>
      </c>
    </row>
    <row r="86" spans="1:4" ht="12.75">
      <c r="A86" s="162" t="s">
        <v>121</v>
      </c>
      <c r="B86" s="163" t="s">
        <v>77</v>
      </c>
      <c r="C86" s="164">
        <v>27679</v>
      </c>
      <c r="D86" s="164">
        <v>30867</v>
      </c>
    </row>
    <row r="87" spans="1:4" ht="12.75">
      <c r="A87" s="162" t="s">
        <v>21</v>
      </c>
      <c r="B87" s="163" t="s">
        <v>78</v>
      </c>
      <c r="C87" s="164">
        <v>229727</v>
      </c>
      <c r="D87" s="164">
        <v>221781</v>
      </c>
    </row>
    <row r="88" spans="1:4" ht="12.75">
      <c r="A88" s="162" t="s">
        <v>22</v>
      </c>
      <c r="B88" s="163" t="s">
        <v>79</v>
      </c>
      <c r="C88" s="164">
        <v>189</v>
      </c>
      <c r="D88" s="164">
        <v>550</v>
      </c>
    </row>
    <row r="89" spans="1:4" ht="12.75">
      <c r="A89" s="162" t="s">
        <v>23</v>
      </c>
      <c r="B89" s="163" t="s">
        <v>81</v>
      </c>
      <c r="C89" s="164">
        <v>21234</v>
      </c>
      <c r="D89" s="164">
        <v>29421</v>
      </c>
    </row>
    <row r="90" spans="1:4" ht="12.75">
      <c r="A90" s="162" t="s">
        <v>38</v>
      </c>
      <c r="B90" s="163" t="s">
        <v>83</v>
      </c>
      <c r="C90" s="164">
        <v>747937</v>
      </c>
      <c r="D90" s="164">
        <v>738302</v>
      </c>
    </row>
    <row r="91" spans="1:4" ht="25.5">
      <c r="A91" s="162" t="s">
        <v>105</v>
      </c>
      <c r="B91" s="163" t="s">
        <v>85</v>
      </c>
      <c r="C91" s="164">
        <v>513279</v>
      </c>
      <c r="D91" s="164">
        <v>503434</v>
      </c>
    </row>
    <row r="92" spans="1:4" ht="12.75">
      <c r="A92" s="162" t="s">
        <v>106</v>
      </c>
      <c r="B92" s="163" t="s">
        <v>86</v>
      </c>
      <c r="C92" s="164">
        <v>220496</v>
      </c>
      <c r="D92" s="164">
        <v>219143</v>
      </c>
    </row>
    <row r="93" spans="1:4" ht="12.75">
      <c r="A93" s="162" t="s">
        <v>107</v>
      </c>
      <c r="B93" s="163" t="s">
        <v>88</v>
      </c>
      <c r="C93" s="164">
        <v>4493</v>
      </c>
      <c r="D93" s="164">
        <v>5635</v>
      </c>
    </row>
    <row r="94" spans="1:4" ht="25.5">
      <c r="A94" s="162" t="s">
        <v>142</v>
      </c>
      <c r="B94" s="163" t="s">
        <v>90</v>
      </c>
      <c r="C94" s="164">
        <v>8597</v>
      </c>
      <c r="D94" s="164">
        <v>10166</v>
      </c>
    </row>
    <row r="95" spans="1:4" ht="38.25">
      <c r="A95" s="162" t="s">
        <v>143</v>
      </c>
      <c r="B95" s="163" t="s">
        <v>92</v>
      </c>
      <c r="C95" s="164">
        <v>1072</v>
      </c>
      <c r="D95" s="164">
        <v>-76</v>
      </c>
    </row>
    <row r="96" spans="1:4" ht="12.75">
      <c r="A96" s="162" t="s">
        <v>24</v>
      </c>
      <c r="B96" s="163" t="s">
        <v>94</v>
      </c>
      <c r="C96" s="164">
        <v>654</v>
      </c>
      <c r="D96" s="164">
        <v>-112</v>
      </c>
    </row>
    <row r="97" spans="1:4" ht="12.75">
      <c r="A97" s="162" t="s">
        <v>25</v>
      </c>
      <c r="B97" s="163"/>
      <c r="C97" s="164">
        <v>0</v>
      </c>
      <c r="D97" s="164">
        <v>0</v>
      </c>
    </row>
    <row r="98" spans="1:4" ht="12.75">
      <c r="A98" s="162" t="s">
        <v>8</v>
      </c>
      <c r="B98" s="163" t="s">
        <v>96</v>
      </c>
      <c r="C98" s="164">
        <v>20</v>
      </c>
      <c r="D98" s="164">
        <v>5</v>
      </c>
    </row>
    <row r="99" spans="1:4" ht="12.75">
      <c r="A99" s="162" t="s">
        <v>34</v>
      </c>
      <c r="B99" s="163" t="s">
        <v>98</v>
      </c>
      <c r="C99" s="164">
        <v>1</v>
      </c>
      <c r="D99" s="164">
        <v>9</v>
      </c>
    </row>
    <row r="100" spans="1:4" ht="12.75">
      <c r="A100" s="162" t="s">
        <v>26</v>
      </c>
      <c r="B100" s="163" t="s">
        <v>100</v>
      </c>
      <c r="C100" s="164">
        <v>468</v>
      </c>
      <c r="D100" s="164">
        <v>-178</v>
      </c>
    </row>
    <row r="101" spans="1:4" ht="12.75">
      <c r="A101" s="162" t="s">
        <v>108</v>
      </c>
      <c r="B101" s="163" t="s">
        <v>101</v>
      </c>
      <c r="C101" s="164">
        <v>0</v>
      </c>
      <c r="D101" s="164">
        <v>3</v>
      </c>
    </row>
    <row r="102" spans="1:4" ht="25.5">
      <c r="A102" s="162" t="s">
        <v>27</v>
      </c>
      <c r="B102" s="163" t="s">
        <v>130</v>
      </c>
      <c r="C102" s="164">
        <v>97</v>
      </c>
      <c r="D102" s="164">
        <v>0</v>
      </c>
    </row>
    <row r="103" spans="1:4" ht="12.75">
      <c r="A103" s="162" t="s">
        <v>28</v>
      </c>
      <c r="B103" s="163" t="s">
        <v>131</v>
      </c>
      <c r="C103" s="164">
        <v>32</v>
      </c>
      <c r="D103" s="164">
        <v>14</v>
      </c>
    </row>
    <row r="104" spans="1:4" ht="12.75">
      <c r="A104" s="162" t="s">
        <v>39</v>
      </c>
      <c r="B104" s="163" t="s">
        <v>132</v>
      </c>
      <c r="C104" s="164">
        <v>36</v>
      </c>
      <c r="D104" s="164">
        <v>35</v>
      </c>
    </row>
    <row r="105" spans="1:4" ht="12.75">
      <c r="A105" s="162" t="s">
        <v>29</v>
      </c>
      <c r="B105" s="163" t="s">
        <v>133</v>
      </c>
      <c r="C105" s="164">
        <v>2881</v>
      </c>
      <c r="D105" s="164">
        <v>3146</v>
      </c>
    </row>
    <row r="106" spans="1:4" ht="12.75">
      <c r="A106" s="162" t="s">
        <v>109</v>
      </c>
      <c r="B106" s="163"/>
      <c r="C106" s="164">
        <v>0</v>
      </c>
      <c r="D106" s="164">
        <v>0</v>
      </c>
    </row>
    <row r="107" spans="1:4" ht="12.75">
      <c r="A107" s="162" t="s">
        <v>35</v>
      </c>
      <c r="B107" s="163" t="s">
        <v>53</v>
      </c>
      <c r="C107" s="164">
        <v>6340685</v>
      </c>
      <c r="D107" s="164">
        <v>6548969</v>
      </c>
    </row>
    <row r="108" spans="1:4" ht="12.75">
      <c r="A108" s="162" t="s">
        <v>8</v>
      </c>
      <c r="B108" s="163" t="s">
        <v>54</v>
      </c>
      <c r="C108" s="164">
        <v>1817433</v>
      </c>
      <c r="D108" s="164">
        <v>1375570</v>
      </c>
    </row>
    <row r="109" spans="1:4" ht="12.75">
      <c r="A109" s="162" t="s">
        <v>60</v>
      </c>
      <c r="B109" s="163" t="s">
        <v>55</v>
      </c>
      <c r="C109" s="164">
        <v>2596219</v>
      </c>
      <c r="D109" s="164">
        <v>3140692</v>
      </c>
    </row>
    <row r="110" spans="1:4" ht="12.75">
      <c r="A110" s="162" t="s">
        <v>64</v>
      </c>
      <c r="B110" s="163" t="s">
        <v>56</v>
      </c>
      <c r="C110" s="164">
        <v>43</v>
      </c>
      <c r="D110" s="164">
        <v>96</v>
      </c>
    </row>
    <row r="111" spans="1:4" ht="12.75">
      <c r="A111" s="162" t="s">
        <v>14</v>
      </c>
      <c r="B111" s="163" t="s">
        <v>57</v>
      </c>
      <c r="C111" s="164">
        <v>0</v>
      </c>
      <c r="D111" s="164">
        <v>0</v>
      </c>
    </row>
    <row r="112" spans="1:4" ht="12.75">
      <c r="A112" s="162" t="s">
        <v>67</v>
      </c>
      <c r="B112" s="163" t="s">
        <v>58</v>
      </c>
      <c r="C112" s="164">
        <v>43</v>
      </c>
      <c r="D112" s="164">
        <v>96</v>
      </c>
    </row>
    <row r="113" spans="1:4" ht="12.75">
      <c r="A113" s="162" t="s">
        <v>34</v>
      </c>
      <c r="B113" s="163" t="s">
        <v>63</v>
      </c>
      <c r="C113" s="164">
        <v>126796</v>
      </c>
      <c r="D113" s="164">
        <v>129986</v>
      </c>
    </row>
    <row r="114" spans="1:4" ht="12.75">
      <c r="A114" s="162" t="s">
        <v>17</v>
      </c>
      <c r="B114" s="163" t="s">
        <v>65</v>
      </c>
      <c r="C114" s="164">
        <v>126560</v>
      </c>
      <c r="D114" s="164">
        <v>129966</v>
      </c>
    </row>
    <row r="115" spans="1:4" ht="12.75">
      <c r="A115" s="162" t="s">
        <v>140</v>
      </c>
      <c r="B115" s="163" t="s">
        <v>66</v>
      </c>
      <c r="C115" s="164">
        <v>79280</v>
      </c>
      <c r="D115" s="164">
        <v>83830</v>
      </c>
    </row>
    <row r="116" spans="1:4" ht="12.75">
      <c r="A116" s="162" t="s">
        <v>141</v>
      </c>
      <c r="B116" s="163" t="s">
        <v>68</v>
      </c>
      <c r="C116" s="164">
        <v>47280</v>
      </c>
      <c r="D116" s="164">
        <v>46136</v>
      </c>
    </row>
    <row r="117" spans="1:4" ht="38.25">
      <c r="A117" s="162" t="s">
        <v>163</v>
      </c>
      <c r="B117" s="163" t="s">
        <v>69</v>
      </c>
      <c r="C117" s="164">
        <v>236</v>
      </c>
      <c r="D117" s="164">
        <v>20</v>
      </c>
    </row>
    <row r="118" spans="1:4" ht="12.75">
      <c r="A118" s="162" t="s">
        <v>19</v>
      </c>
      <c r="B118" s="163" t="s">
        <v>70</v>
      </c>
      <c r="C118" s="164">
        <v>1200606</v>
      </c>
      <c r="D118" s="164">
        <v>1308933</v>
      </c>
    </row>
    <row r="119" spans="1:4" ht="12.75">
      <c r="A119" s="162" t="s">
        <v>20</v>
      </c>
      <c r="B119" s="163" t="s">
        <v>71</v>
      </c>
      <c r="C119" s="164">
        <v>83339</v>
      </c>
      <c r="D119" s="164">
        <v>87508</v>
      </c>
    </row>
    <row r="120" spans="1:4" ht="12.75">
      <c r="A120" s="162" t="s">
        <v>120</v>
      </c>
      <c r="B120" s="163" t="s">
        <v>73</v>
      </c>
      <c r="C120" s="164">
        <v>55660</v>
      </c>
      <c r="D120" s="164">
        <v>56641</v>
      </c>
    </row>
    <row r="121" spans="1:4" ht="12.75">
      <c r="A121" s="162" t="s">
        <v>122</v>
      </c>
      <c r="B121" s="163" t="s">
        <v>74</v>
      </c>
      <c r="C121" s="164">
        <v>27679</v>
      </c>
      <c r="D121" s="164">
        <v>30867</v>
      </c>
    </row>
    <row r="122" spans="1:4" ht="12.75">
      <c r="A122" s="162" t="s">
        <v>22</v>
      </c>
      <c r="B122" s="163" t="s">
        <v>75</v>
      </c>
      <c r="C122" s="164">
        <v>189</v>
      </c>
      <c r="D122" s="164">
        <v>550</v>
      </c>
    </row>
    <row r="123" spans="1:4" ht="12.75">
      <c r="A123" s="162" t="s">
        <v>23</v>
      </c>
      <c r="B123" s="163" t="s">
        <v>76</v>
      </c>
      <c r="C123" s="164">
        <v>0</v>
      </c>
      <c r="D123" s="164">
        <v>0</v>
      </c>
    </row>
    <row r="124" spans="1:4" ht="12.75">
      <c r="A124" s="162" t="s">
        <v>38</v>
      </c>
      <c r="B124" s="163" t="s">
        <v>77</v>
      </c>
      <c r="C124" s="164">
        <v>514483</v>
      </c>
      <c r="D124" s="164">
        <v>503963</v>
      </c>
    </row>
    <row r="125" spans="1:4" ht="25.5">
      <c r="A125" s="162" t="s">
        <v>110</v>
      </c>
      <c r="B125" s="163" t="s">
        <v>78</v>
      </c>
      <c r="C125" s="164">
        <v>513279</v>
      </c>
      <c r="D125" s="164">
        <v>503434</v>
      </c>
    </row>
    <row r="126" spans="1:4" ht="12.75">
      <c r="A126" s="162" t="s">
        <v>111</v>
      </c>
      <c r="B126" s="163" t="s">
        <v>79</v>
      </c>
      <c r="C126" s="164">
        <v>132</v>
      </c>
      <c r="D126" s="164">
        <v>605</v>
      </c>
    </row>
    <row r="127" spans="1:4" ht="25.5">
      <c r="A127" s="162" t="s">
        <v>144</v>
      </c>
      <c r="B127" s="163" t="s">
        <v>81</v>
      </c>
      <c r="C127" s="164">
        <v>1072</v>
      </c>
      <c r="D127" s="164">
        <v>-76</v>
      </c>
    </row>
    <row r="128" spans="1:4" ht="12.75">
      <c r="A128" s="162" t="s">
        <v>24</v>
      </c>
      <c r="B128" s="163" t="s">
        <v>83</v>
      </c>
      <c r="C128" s="164">
        <v>21</v>
      </c>
      <c r="D128" s="164">
        <v>23</v>
      </c>
    </row>
    <row r="129" spans="1:4" ht="12.75">
      <c r="A129" s="162" t="s">
        <v>25</v>
      </c>
      <c r="B129" s="163"/>
      <c r="C129" s="164">
        <v>0</v>
      </c>
      <c r="D129" s="164">
        <v>0</v>
      </c>
    </row>
    <row r="130" spans="1:4" ht="12.75">
      <c r="A130" s="162" t="s">
        <v>34</v>
      </c>
      <c r="B130" s="163" t="s">
        <v>85</v>
      </c>
      <c r="C130" s="164">
        <v>1</v>
      </c>
      <c r="D130" s="164">
        <v>9</v>
      </c>
    </row>
    <row r="131" spans="1:4" ht="12.75">
      <c r="A131" s="162" t="s">
        <v>112</v>
      </c>
      <c r="B131" s="163" t="s">
        <v>86</v>
      </c>
      <c r="C131" s="164">
        <v>0</v>
      </c>
      <c r="D131" s="164">
        <v>3</v>
      </c>
    </row>
    <row r="132" spans="1:4" ht="12.75">
      <c r="A132" s="162" t="s">
        <v>28</v>
      </c>
      <c r="B132" s="163" t="s">
        <v>88</v>
      </c>
      <c r="C132" s="164">
        <v>20</v>
      </c>
      <c r="D132" s="164">
        <v>11</v>
      </c>
    </row>
    <row r="133" spans="1:4" ht="12.75">
      <c r="A133" s="162" t="s">
        <v>29</v>
      </c>
      <c r="B133" s="163" t="s">
        <v>90</v>
      </c>
      <c r="C133" s="164">
        <v>1556</v>
      </c>
      <c r="D133" s="164">
        <v>1648</v>
      </c>
    </row>
    <row r="134" spans="1:4" ht="12.75">
      <c r="A134" s="162" t="s">
        <v>113</v>
      </c>
      <c r="B134" s="163"/>
      <c r="C134" s="164">
        <v>0</v>
      </c>
      <c r="D134" s="164">
        <v>0</v>
      </c>
    </row>
    <row r="135" spans="1:4" ht="12.75">
      <c r="A135" s="162" t="s">
        <v>35</v>
      </c>
      <c r="B135" s="163" t="s">
        <v>53</v>
      </c>
      <c r="C135" s="164">
        <v>2340063</v>
      </c>
      <c r="D135" s="164">
        <v>1982912</v>
      </c>
    </row>
    <row r="136" spans="1:4" ht="12.75">
      <c r="A136" s="162" t="s">
        <v>60</v>
      </c>
      <c r="B136" s="163" t="s">
        <v>54</v>
      </c>
      <c r="C136" s="164">
        <v>1724681</v>
      </c>
      <c r="D136" s="164">
        <v>1371724</v>
      </c>
    </row>
    <row r="137" spans="1:4" ht="12.75">
      <c r="A137" s="162" t="s">
        <v>64</v>
      </c>
      <c r="B137" s="163" t="s">
        <v>55</v>
      </c>
      <c r="C137" s="164">
        <v>44</v>
      </c>
      <c r="D137" s="164">
        <v>96</v>
      </c>
    </row>
    <row r="138" spans="1:4" ht="12.75">
      <c r="A138" s="162" t="s">
        <v>34</v>
      </c>
      <c r="B138" s="163" t="s">
        <v>56</v>
      </c>
      <c r="C138" s="164">
        <v>120169</v>
      </c>
      <c r="D138" s="164">
        <v>114119</v>
      </c>
    </row>
    <row r="139" spans="1:4" ht="12.75">
      <c r="A139" s="162" t="s">
        <v>17</v>
      </c>
      <c r="B139" s="163" t="s">
        <v>57</v>
      </c>
      <c r="C139" s="164">
        <v>120169</v>
      </c>
      <c r="D139" s="164">
        <v>114119</v>
      </c>
    </row>
    <row r="140" spans="1:4" ht="25.5">
      <c r="A140" s="162" t="s">
        <v>139</v>
      </c>
      <c r="B140" s="163" t="s">
        <v>58</v>
      </c>
      <c r="C140" s="164">
        <v>16619</v>
      </c>
      <c r="D140" s="164">
        <v>7784</v>
      </c>
    </row>
    <row r="141" spans="1:4" ht="12.75">
      <c r="A141" s="162" t="s">
        <v>140</v>
      </c>
      <c r="B141" s="163" t="s">
        <v>63</v>
      </c>
      <c r="C141" s="164">
        <v>64866</v>
      </c>
      <c r="D141" s="164">
        <v>68588</v>
      </c>
    </row>
    <row r="142" spans="1:4" ht="12.75">
      <c r="A142" s="162" t="s">
        <v>141</v>
      </c>
      <c r="B142" s="163" t="s">
        <v>65</v>
      </c>
      <c r="C142" s="164">
        <v>38684</v>
      </c>
      <c r="D142" s="164">
        <v>37747</v>
      </c>
    </row>
    <row r="143" spans="1:4" ht="12.75">
      <c r="A143" s="162" t="s">
        <v>36</v>
      </c>
      <c r="B143" s="163" t="s">
        <v>66</v>
      </c>
      <c r="C143" s="164">
        <v>8796</v>
      </c>
      <c r="D143" s="164">
        <v>10069</v>
      </c>
    </row>
    <row r="144" spans="1:4" ht="12.75">
      <c r="A144" s="162" t="s">
        <v>21</v>
      </c>
      <c r="B144" s="163" t="s">
        <v>68</v>
      </c>
      <c r="C144" s="164">
        <v>229727</v>
      </c>
      <c r="D144" s="164">
        <v>221781</v>
      </c>
    </row>
    <row r="145" spans="1:4" ht="12.75">
      <c r="A145" s="162" t="s">
        <v>23</v>
      </c>
      <c r="B145" s="163" t="s">
        <v>69</v>
      </c>
      <c r="C145" s="164">
        <v>21234</v>
      </c>
      <c r="D145" s="164">
        <v>29421</v>
      </c>
    </row>
    <row r="146" spans="1:4" ht="12.75">
      <c r="A146" s="162" t="s">
        <v>38</v>
      </c>
      <c r="B146" s="163" t="s">
        <v>70</v>
      </c>
      <c r="C146" s="164">
        <v>233454</v>
      </c>
      <c r="D146" s="164">
        <v>234339</v>
      </c>
    </row>
    <row r="147" spans="1:4" ht="12.75">
      <c r="A147" s="162" t="s">
        <v>44</v>
      </c>
      <c r="B147" s="163" t="s">
        <v>71</v>
      </c>
      <c r="C147" s="164">
        <v>220496</v>
      </c>
      <c r="D147" s="164">
        <v>219143</v>
      </c>
    </row>
    <row r="148" spans="1:4" ht="12.75">
      <c r="A148" s="162" t="s">
        <v>111</v>
      </c>
      <c r="B148" s="163" t="s">
        <v>73</v>
      </c>
      <c r="C148" s="164">
        <v>4361</v>
      </c>
      <c r="D148" s="164">
        <v>5030</v>
      </c>
    </row>
    <row r="149" spans="1:4" ht="25.5">
      <c r="A149" s="162" t="s">
        <v>164</v>
      </c>
      <c r="B149" s="163" t="s">
        <v>74</v>
      </c>
      <c r="C149" s="164">
        <v>8597</v>
      </c>
      <c r="D149" s="164">
        <v>10166</v>
      </c>
    </row>
    <row r="150" spans="1:4" ht="12.75">
      <c r="A150" s="162" t="s">
        <v>24</v>
      </c>
      <c r="B150" s="163" t="s">
        <v>75</v>
      </c>
      <c r="C150" s="164">
        <v>633</v>
      </c>
      <c r="D150" s="164">
        <v>-135</v>
      </c>
    </row>
    <row r="151" spans="1:4" ht="12.75">
      <c r="A151" s="162" t="s">
        <v>25</v>
      </c>
      <c r="B151" s="163"/>
      <c r="C151" s="164">
        <v>0</v>
      </c>
      <c r="D151" s="164">
        <v>0</v>
      </c>
    </row>
    <row r="152" spans="1:4" ht="12.75">
      <c r="A152" s="162" t="s">
        <v>114</v>
      </c>
      <c r="B152" s="163" t="s">
        <v>76</v>
      </c>
      <c r="C152" s="164">
        <v>20</v>
      </c>
      <c r="D152" s="164">
        <v>5</v>
      </c>
    </row>
    <row r="153" spans="1:4" ht="12.75">
      <c r="A153" s="162" t="s">
        <v>34</v>
      </c>
      <c r="B153" s="163" t="s">
        <v>77</v>
      </c>
      <c r="C153" s="164">
        <v>0</v>
      </c>
      <c r="D153" s="164">
        <v>0</v>
      </c>
    </row>
    <row r="154" spans="1:4" ht="12.75">
      <c r="A154" s="162" t="s">
        <v>26</v>
      </c>
      <c r="B154" s="163" t="s">
        <v>78</v>
      </c>
      <c r="C154" s="164">
        <v>468</v>
      </c>
      <c r="D154" s="164">
        <v>-178</v>
      </c>
    </row>
    <row r="155" spans="1:4" ht="25.5">
      <c r="A155" s="162" t="s">
        <v>27</v>
      </c>
      <c r="B155" s="163" t="s">
        <v>79</v>
      </c>
      <c r="C155" s="164">
        <v>97</v>
      </c>
      <c r="D155" s="164">
        <v>0</v>
      </c>
    </row>
    <row r="156" spans="1:4" ht="12.75">
      <c r="A156" s="162" t="s">
        <v>28</v>
      </c>
      <c r="B156" s="163" t="s">
        <v>81</v>
      </c>
      <c r="C156" s="164">
        <v>12</v>
      </c>
      <c r="D156" s="164">
        <v>3</v>
      </c>
    </row>
    <row r="157" spans="1:4" ht="12.75">
      <c r="A157" s="162" t="s">
        <v>39</v>
      </c>
      <c r="B157" s="163" t="s">
        <v>83</v>
      </c>
      <c r="C157" s="164">
        <v>36</v>
      </c>
      <c r="D157" s="164">
        <v>35</v>
      </c>
    </row>
    <row r="158" spans="1:4" ht="12.75">
      <c r="A158" s="162" t="s">
        <v>29</v>
      </c>
      <c r="B158" s="163" t="s">
        <v>85</v>
      </c>
      <c r="C158" s="164">
        <v>1325</v>
      </c>
      <c r="D158" s="164">
        <v>1498</v>
      </c>
    </row>
    <row r="159" spans="1:4" ht="12.75">
      <c r="A159" s="162" t="s">
        <v>165</v>
      </c>
      <c r="B159" s="163"/>
      <c r="C159" s="164">
        <v>0</v>
      </c>
      <c r="D159" s="164">
        <v>0</v>
      </c>
    </row>
    <row r="160" spans="1:4" ht="12.75">
      <c r="A160" s="162" t="s">
        <v>166</v>
      </c>
      <c r="B160" s="163" t="s">
        <v>53</v>
      </c>
      <c r="C160" s="164">
        <v>4240</v>
      </c>
      <c r="D160" s="164">
        <v>2270</v>
      </c>
    </row>
    <row r="161" spans="1:4" ht="12.75">
      <c r="A161" s="162" t="s">
        <v>25</v>
      </c>
      <c r="B161" s="163"/>
      <c r="C161" s="164">
        <v>0</v>
      </c>
      <c r="D161" s="164">
        <v>0</v>
      </c>
    </row>
    <row r="162" spans="1:4" ht="12.75">
      <c r="A162" s="162" t="s">
        <v>167</v>
      </c>
      <c r="B162" s="163" t="s">
        <v>54</v>
      </c>
      <c r="C162" s="164">
        <v>2944</v>
      </c>
      <c r="D162" s="164">
        <v>1590</v>
      </c>
    </row>
    <row r="163" spans="1:4" ht="12.75">
      <c r="A163" s="162" t="s">
        <v>168</v>
      </c>
      <c r="B163" s="163" t="s">
        <v>55</v>
      </c>
      <c r="C163" s="164">
        <v>1207</v>
      </c>
      <c r="D163" s="164">
        <v>556</v>
      </c>
    </row>
    <row r="164" spans="1:4" ht="12.75">
      <c r="A164" s="162" t="s">
        <v>169</v>
      </c>
      <c r="B164" s="163" t="s">
        <v>56</v>
      </c>
      <c r="C164" s="164">
        <v>89</v>
      </c>
      <c r="D164" s="164">
        <v>124</v>
      </c>
    </row>
    <row r="165" spans="1:4" ht="12.75">
      <c r="A165" s="162" t="s">
        <v>48</v>
      </c>
      <c r="B165" s="163"/>
      <c r="C165" s="164">
        <v>0</v>
      </c>
      <c r="D165" s="164">
        <v>0</v>
      </c>
    </row>
    <row r="166" spans="1:4" ht="12.75">
      <c r="A166" s="162" t="s">
        <v>48</v>
      </c>
      <c r="B166" s="163"/>
      <c r="C166" s="164">
        <v>0</v>
      </c>
      <c r="D166" s="164">
        <v>0</v>
      </c>
    </row>
    <row r="167" spans="1:4" ht="12.75">
      <c r="A167" s="162" t="s">
        <v>152</v>
      </c>
      <c r="B167" s="163"/>
      <c r="C167" s="164">
        <v>0</v>
      </c>
      <c r="D167" s="164">
        <v>0</v>
      </c>
    </row>
    <row r="168" spans="1:4" ht="12.75">
      <c r="A168" s="162" t="s">
        <v>170</v>
      </c>
      <c r="B168" s="163"/>
      <c r="C168" s="164">
        <v>278040</v>
      </c>
      <c r="D168" s="164">
        <v>307796</v>
      </c>
    </row>
    <row r="169" spans="1:4" ht="12.75">
      <c r="A169" s="162" t="s">
        <v>171</v>
      </c>
      <c r="B169" s="163"/>
      <c r="C169" s="164">
        <v>278320</v>
      </c>
      <c r="D169" s="164">
        <v>307800</v>
      </c>
    </row>
    <row r="170" spans="1:4" ht="12.75">
      <c r="A170" s="162" t="s">
        <v>172</v>
      </c>
      <c r="B170" s="163"/>
      <c r="C170" s="164">
        <v>160477</v>
      </c>
      <c r="D170" s="164">
        <v>121029</v>
      </c>
    </row>
    <row r="171" spans="1:4" ht="12.75">
      <c r="A171" s="162" t="s">
        <v>171</v>
      </c>
      <c r="B171" s="163"/>
      <c r="C171" s="164">
        <v>160575</v>
      </c>
      <c r="D171" s="164">
        <v>121017</v>
      </c>
    </row>
    <row r="172" spans="1:4" ht="12.75">
      <c r="A172" s="162" t="s">
        <v>173</v>
      </c>
      <c r="B172" s="163"/>
      <c r="C172" s="164">
        <v>75614</v>
      </c>
      <c r="D172" s="164">
        <v>75037</v>
      </c>
    </row>
    <row r="173" spans="1:4" ht="12.75">
      <c r="A173" s="162" t="s">
        <v>171</v>
      </c>
      <c r="B173" s="163"/>
      <c r="C173" s="164">
        <v>74384</v>
      </c>
      <c r="D173" s="164">
        <v>74617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7500-01-016</cp:lastModifiedBy>
  <cp:lastPrinted>2014-05-06T04:14:41Z</cp:lastPrinted>
  <dcterms:created xsi:type="dcterms:W3CDTF">2010-01-14T06:30:36Z</dcterms:created>
  <dcterms:modified xsi:type="dcterms:W3CDTF">2014-05-06T04:14:45Z</dcterms:modified>
  <cp:category/>
  <cp:version/>
  <cp:contentType/>
  <cp:contentStatus/>
</cp:coreProperties>
</file>