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1 - Аналитический отдел\Горобец\_Отпуск\Методика\_Служебная сайт\Приложения\"/>
    </mc:Choice>
  </mc:AlternateContent>
  <bookViews>
    <workbookView xWindow="0" yWindow="0" windowWidth="24000" windowHeight="9735" activeTab="34"/>
  </bookViews>
  <sheets>
    <sheet name="Прил. 1.1" sheetId="5" r:id="rId1"/>
    <sheet name="Прил. 1.2" sheetId="6" r:id="rId2"/>
    <sheet name="182 1 01 02010" sheetId="7" r:id="rId3"/>
    <sheet name="182 1 01 02020(30)" sheetId="8" r:id="rId4"/>
    <sheet name="182 1 01 02040" sheetId="9" r:id="rId5"/>
    <sheet name="182 1 01 02080" sheetId="10" r:id="rId6"/>
    <sheet name="182 1 01 02050(09,10,11)" sheetId="11" r:id="rId7"/>
    <sheet name="182 1 01 02013(14)" sheetId="12" r:id="rId8"/>
    <sheet name="МО" sheetId="13" r:id="rId9"/>
    <sheet name="Прил. 1.3" sheetId="14" r:id="rId10"/>
    <sheet name="182 1 03 02021" sheetId="15" r:id="rId11"/>
    <sheet name="182 1 03 02022" sheetId="16" r:id="rId12"/>
    <sheet name="182 1 03 02090" sheetId="17" r:id="rId13"/>
    <sheet name="182 1 03 02091" sheetId="18" r:id="rId14"/>
    <sheet name="182 1 03 02100" sheetId="19" r:id="rId15"/>
    <sheet name="Ставки" sheetId="20" r:id="rId16"/>
    <sheet name="Прил. 1.4" sheetId="21" r:id="rId17"/>
    <sheet name="182 1 05 01010" sheetId="22" r:id="rId18"/>
    <sheet name="182 1 05 01020(50)" sheetId="23" r:id="rId19"/>
    <sheet name="Прил. 1.5" sheetId="24" r:id="rId20"/>
    <sheet name="Прил. 1.6" sheetId="25" r:id="rId21"/>
    <sheet name="МО (2)" sheetId="26" r:id="rId22"/>
    <sheet name="Прил. 1.7" sheetId="27" r:id="rId23"/>
    <sheet name="Прил. 1.8" sheetId="28" r:id="rId24"/>
    <sheet name="Прил. 1.9" sheetId="29" r:id="rId25"/>
    <sheet name="Прил. 1.10" sheetId="30" r:id="rId26"/>
    <sheet name="Прил. 1.11" sheetId="31" r:id="rId27"/>
    <sheet name="Прил. 1.12" sheetId="32" r:id="rId28"/>
    <sheet name="Прил. 1.13" sheetId="33" r:id="rId29"/>
    <sheet name="Прил. 1.14" sheetId="34" r:id="rId30"/>
    <sheet name="Прил. 1.15" sheetId="35" r:id="rId31"/>
    <sheet name="Прил.1.16.1  182 1 07 04010" sheetId="36" r:id="rId32"/>
    <sheet name="Прил.1.16.2  182 1 07 04020(30)" sheetId="37" r:id="rId33"/>
    <sheet name="Прил. 1.17" sheetId="38" r:id="rId34"/>
    <sheet name="Прил. 1.18" sheetId="39" r:id="rId35"/>
  </sheets>
  <definedNames>
    <definedName name="_xlnm._FilterDatabase" localSheetId="8" hidden="1">МО!$A$5:$R$412</definedName>
    <definedName name="_xlnm.Print_Titles" localSheetId="6">'182 1 01 02050(09,10,11)'!$5:$5</definedName>
    <definedName name="_xlnm.Print_Titles" localSheetId="8">МО!$5:$5</definedName>
    <definedName name="_xlnm.Print_Titles" localSheetId="21">'МО (2)'!$5:$5</definedName>
    <definedName name="_xlnm.Print_Titles" localSheetId="25">'Прил. 1.10'!$5:$6</definedName>
    <definedName name="_xlnm.Print_Titles" localSheetId="26">'Прил. 1.11'!$5:$6</definedName>
    <definedName name="_xlnm.Print_Titles" localSheetId="34">'Прил. 1.18'!$6:$7</definedName>
    <definedName name="_xlnm.Print_Titles" localSheetId="20">'Прил. 1.6'!$5:$5</definedName>
    <definedName name="_xlnm.Print_Area" localSheetId="3">'182 1 01 02020(30)'!$A$1:$N$20</definedName>
    <definedName name="_xlnm.Print_Area" localSheetId="5">'182 1 01 02080'!$A$1:$N$21</definedName>
    <definedName name="_xlnm.Print_Area" localSheetId="10">'182 1 03 02021'!$A$1:$N$20</definedName>
    <definedName name="_xlnm.Print_Area" localSheetId="11">'182 1 03 02022'!$A$1:$N$20</definedName>
    <definedName name="_xlnm.Print_Area" localSheetId="12">'182 1 03 02090'!$A$1:$N$27</definedName>
    <definedName name="_xlnm.Print_Area" localSheetId="13">'182 1 03 02091'!$A$1:$N$27</definedName>
    <definedName name="_xlnm.Print_Area" localSheetId="14">'182 1 03 02100'!$A$1:$N$20</definedName>
    <definedName name="_xlnm.Print_Area" localSheetId="17">'182 1 05 01010'!$A$1:$N$26</definedName>
    <definedName name="_xlnm.Print_Area" localSheetId="18">'182 1 05 01020(50)'!$A$1:$N$26</definedName>
    <definedName name="_xlnm.Print_Area" localSheetId="8">МО!$A$1:$O$412</definedName>
    <definedName name="_xlnm.Print_Area" localSheetId="21">'МО (2)'!$A$1:$O$62</definedName>
    <definedName name="_xlnm.Print_Area" localSheetId="0">'Прил. 1.1'!$A$1:$N$26</definedName>
    <definedName name="_xlnm.Print_Area" localSheetId="25">'Прил. 1.10'!$A$1:$M$123</definedName>
    <definedName name="_xlnm.Print_Area" localSheetId="26">'Прил. 1.11'!$A$1:$M$122</definedName>
    <definedName name="_xlnm.Print_Area" localSheetId="28">'Прил. 1.13'!$A$1:$M$17</definedName>
    <definedName name="_xlnm.Print_Area" localSheetId="29">'Прил. 1.14'!$A$1:$M$19</definedName>
    <definedName name="_xlnm.Print_Area" localSheetId="30">'Прил. 1.15'!$A$1:$N$22</definedName>
    <definedName name="_xlnm.Print_Area" localSheetId="34">'Прил. 1.18'!$A$1:$O$53</definedName>
    <definedName name="_xlnm.Print_Area" localSheetId="1">'Прил. 1.2'!$A$1:$B$14</definedName>
    <definedName name="_xlnm.Print_Area" localSheetId="9">'Прил. 1.3'!$A$1:$B$14</definedName>
    <definedName name="_xlnm.Print_Area" localSheetId="19">'Прил. 1.5'!$A$1:$N$26</definedName>
    <definedName name="_xlnm.Print_Area" localSheetId="22">'Прил. 1.7'!$A$1:$N$23</definedName>
    <definedName name="_xlnm.Print_Area" localSheetId="23">'Прил. 1.8'!$A$1:$M$20</definedName>
    <definedName name="_xlnm.Print_Area" localSheetId="24">'Прил. 1.9'!$A$1:$M$43</definedName>
    <definedName name="_xlnm.Print_Area" localSheetId="31">'Прил.1.16.1  182 1 07 04010'!$A$1:$N$22</definedName>
    <definedName name="_xlnm.Print_Area" localSheetId="32">'Прил.1.16.2  182 1 07 04020(30)'!$A$1:$N$51</definedName>
  </definedNames>
  <calcPr calcId="152511"/>
</workbook>
</file>

<file path=xl/calcChain.xml><?xml version="1.0" encoding="utf-8"?>
<calcChain xmlns="http://schemas.openxmlformats.org/spreadsheetml/2006/main">
  <c r="O51" i="39" l="1"/>
  <c r="M51" i="39"/>
  <c r="K51" i="39"/>
  <c r="I51" i="39"/>
  <c r="H51" i="39"/>
  <c r="G51" i="39"/>
  <c r="O50" i="39"/>
  <c r="M50" i="39"/>
  <c r="K50" i="39"/>
  <c r="I50" i="39"/>
  <c r="H50" i="39"/>
  <c r="G50" i="39"/>
  <c r="O49" i="39"/>
  <c r="M49" i="39"/>
  <c r="I49" i="39"/>
  <c r="H49" i="39"/>
  <c r="O48" i="39"/>
  <c r="M48" i="39"/>
  <c r="I48" i="39"/>
  <c r="H48" i="39"/>
  <c r="O47" i="39"/>
  <c r="M47" i="39"/>
  <c r="I47" i="39"/>
  <c r="H47" i="39"/>
  <c r="N46" i="39"/>
  <c r="L46" i="39"/>
  <c r="O46" i="39" s="1"/>
  <c r="J46" i="39"/>
  <c r="M46" i="39" s="1"/>
  <c r="H46" i="39"/>
  <c r="E46" i="39"/>
  <c r="D46" i="39"/>
  <c r="C46" i="39"/>
  <c r="I46" i="39" s="1"/>
  <c r="O45" i="39"/>
  <c r="M45" i="39"/>
  <c r="K45" i="39"/>
  <c r="I45" i="39"/>
  <c r="H45" i="39"/>
  <c r="G45" i="39"/>
  <c r="O44" i="39"/>
  <c r="M44" i="39"/>
  <c r="K44" i="39"/>
  <c r="I44" i="39"/>
  <c r="H44" i="39"/>
  <c r="G44" i="39"/>
  <c r="O43" i="39"/>
  <c r="M43" i="39"/>
  <c r="K43" i="39"/>
  <c r="I43" i="39"/>
  <c r="H43" i="39"/>
  <c r="G43" i="39"/>
  <c r="O42" i="39"/>
  <c r="M42" i="39"/>
  <c r="K42" i="39"/>
  <c r="I42" i="39"/>
  <c r="H42" i="39"/>
  <c r="G42" i="39"/>
  <c r="O41" i="39"/>
  <c r="N41" i="39"/>
  <c r="M41" i="39"/>
  <c r="L41" i="39"/>
  <c r="K41" i="39"/>
  <c r="J41" i="39"/>
  <c r="I41" i="39"/>
  <c r="G41" i="39"/>
  <c r="F41" i="39"/>
  <c r="E41" i="39"/>
  <c r="D41" i="39"/>
  <c r="H41" i="39" s="1"/>
  <c r="C41" i="39"/>
  <c r="O40" i="39"/>
  <c r="M40" i="39"/>
  <c r="I40" i="39"/>
  <c r="H40" i="39"/>
  <c r="O39" i="39"/>
  <c r="M39" i="39"/>
  <c r="I39" i="39"/>
  <c r="H39" i="39"/>
  <c r="O38" i="39"/>
  <c r="M38" i="39"/>
  <c r="I38" i="39"/>
  <c r="H38" i="39"/>
  <c r="N37" i="39"/>
  <c r="L37" i="39"/>
  <c r="O37" i="39" s="1"/>
  <c r="J37" i="39"/>
  <c r="M37" i="39" s="1"/>
  <c r="H37" i="39"/>
  <c r="F37" i="39"/>
  <c r="E37" i="39"/>
  <c r="D37" i="39"/>
  <c r="C37" i="39"/>
  <c r="I37" i="39" s="1"/>
  <c r="O36" i="39"/>
  <c r="M36" i="39"/>
  <c r="K36" i="39"/>
  <c r="I36" i="39"/>
  <c r="H36" i="39"/>
  <c r="G36" i="39"/>
  <c r="O35" i="39"/>
  <c r="M35" i="39"/>
  <c r="H35" i="39"/>
  <c r="G35" i="39"/>
  <c r="O34" i="39"/>
  <c r="M34" i="39"/>
  <c r="I34" i="39"/>
  <c r="H34" i="39"/>
  <c r="O33" i="39"/>
  <c r="M33" i="39"/>
  <c r="I33" i="39"/>
  <c r="H33" i="39"/>
  <c r="O32" i="39"/>
  <c r="M32" i="39"/>
  <c r="I32" i="39"/>
  <c r="H32" i="39"/>
  <c r="O31" i="39"/>
  <c r="M31" i="39"/>
  <c r="K31" i="39"/>
  <c r="I31" i="39"/>
  <c r="H31" i="39"/>
  <c r="G31" i="39"/>
  <c r="O30" i="39"/>
  <c r="M30" i="39"/>
  <c r="I30" i="39"/>
  <c r="H30" i="39"/>
  <c r="O29" i="39"/>
  <c r="M29" i="39"/>
  <c r="I29" i="39"/>
  <c r="H29" i="39"/>
  <c r="N28" i="39"/>
  <c r="L28" i="39"/>
  <c r="O28" i="39" s="1"/>
  <c r="J28" i="39"/>
  <c r="M28" i="39" s="1"/>
  <c r="H28" i="39"/>
  <c r="E28" i="39"/>
  <c r="D28" i="39"/>
  <c r="C28" i="39"/>
  <c r="I28" i="39" s="1"/>
  <c r="O27" i="39"/>
  <c r="M27" i="39"/>
  <c r="K27" i="39"/>
  <c r="I27" i="39"/>
  <c r="H27" i="39"/>
  <c r="G27" i="39"/>
  <c r="O26" i="39"/>
  <c r="M26" i="39"/>
  <c r="K26" i="39"/>
  <c r="I26" i="39"/>
  <c r="H26" i="39"/>
  <c r="G26" i="39"/>
  <c r="O25" i="39"/>
  <c r="M25" i="39"/>
  <c r="K25" i="39"/>
  <c r="I25" i="39"/>
  <c r="H25" i="39"/>
  <c r="G25" i="39"/>
  <c r="O24" i="39"/>
  <c r="M24" i="39"/>
  <c r="K24" i="39"/>
  <c r="I24" i="39"/>
  <c r="H24" i="39"/>
  <c r="G24" i="39"/>
  <c r="O23" i="39"/>
  <c r="M23" i="39"/>
  <c r="K23" i="39"/>
  <c r="I23" i="39"/>
  <c r="H23" i="39"/>
  <c r="G23" i="39"/>
  <c r="O22" i="39"/>
  <c r="N22" i="39"/>
  <c r="M22" i="39"/>
  <c r="L22" i="39"/>
  <c r="K22" i="39"/>
  <c r="J22" i="39"/>
  <c r="G22" i="39"/>
  <c r="F22" i="39"/>
  <c r="E22" i="39"/>
  <c r="D22" i="39"/>
  <c r="H22" i="39" s="1"/>
  <c r="C22" i="39"/>
  <c r="I22" i="39" s="1"/>
  <c r="O21" i="39"/>
  <c r="M21" i="39"/>
  <c r="I21" i="39"/>
  <c r="H21" i="39"/>
  <c r="O20" i="39"/>
  <c r="M20" i="39"/>
  <c r="I20" i="39"/>
  <c r="H20" i="39"/>
  <c r="O19" i="39"/>
  <c r="M19" i="39"/>
  <c r="I19" i="39"/>
  <c r="H19" i="39"/>
  <c r="O18" i="39"/>
  <c r="M18" i="39"/>
  <c r="I18" i="39"/>
  <c r="H18" i="39"/>
  <c r="O17" i="39"/>
  <c r="M17" i="39"/>
  <c r="I17" i="39"/>
  <c r="H17" i="39"/>
  <c r="O16" i="39"/>
  <c r="M16" i="39"/>
  <c r="I16" i="39"/>
  <c r="H16" i="39"/>
  <c r="G16" i="39"/>
  <c r="K16" i="39"/>
  <c r="O15" i="39"/>
  <c r="M15" i="39"/>
  <c r="K15" i="39"/>
  <c r="I15" i="39"/>
  <c r="H15" i="39"/>
  <c r="G15" i="39"/>
  <c r="O14" i="39"/>
  <c r="M14" i="39"/>
  <c r="K14" i="39"/>
  <c r="I14" i="39"/>
  <c r="H14" i="39"/>
  <c r="G14" i="39"/>
  <c r="O13" i="39"/>
  <c r="M13" i="39"/>
  <c r="K13" i="39"/>
  <c r="I13" i="39"/>
  <c r="H13" i="39"/>
  <c r="G13" i="39"/>
  <c r="O12" i="39"/>
  <c r="M12" i="39"/>
  <c r="K12" i="39"/>
  <c r="I12" i="39"/>
  <c r="H12" i="39"/>
  <c r="G12" i="39"/>
  <c r="O11" i="39"/>
  <c r="M11" i="39"/>
  <c r="K11" i="39"/>
  <c r="I11" i="39"/>
  <c r="H11" i="39"/>
  <c r="G11" i="39"/>
  <c r="N10" i="39"/>
  <c r="M10" i="39"/>
  <c r="J10" i="39"/>
  <c r="E10" i="39"/>
  <c r="E8" i="39" s="1"/>
  <c r="D10" i="39"/>
  <c r="H10" i="39" s="1"/>
  <c r="C10" i="39"/>
  <c r="C8" i="39" s="1"/>
  <c r="I8" i="39" s="1"/>
  <c r="N9" i="39"/>
  <c r="L9" i="39"/>
  <c r="O9" i="39" s="1"/>
  <c r="J9" i="39"/>
  <c r="M9" i="39" s="1"/>
  <c r="I9" i="39"/>
  <c r="H9" i="39"/>
  <c r="F9" i="39"/>
  <c r="K9" i="39" s="1"/>
  <c r="N8" i="39"/>
  <c r="J8" i="39"/>
  <c r="M8" i="39" s="1"/>
  <c r="D8" i="39"/>
  <c r="H8" i="39" s="1"/>
  <c r="K38" i="39" l="1"/>
  <c r="G38" i="39"/>
  <c r="K39" i="39"/>
  <c r="G39" i="39"/>
  <c r="K40" i="39"/>
  <c r="G40" i="39"/>
  <c r="K47" i="39"/>
  <c r="G47" i="39"/>
  <c r="K48" i="39"/>
  <c r="G48" i="39"/>
  <c r="K49" i="39"/>
  <c r="G49" i="39"/>
  <c r="I10" i="39"/>
  <c r="K17" i="39"/>
  <c r="G17" i="39"/>
  <c r="K18" i="39"/>
  <c r="G18" i="39"/>
  <c r="K19" i="39"/>
  <c r="G19" i="39"/>
  <c r="K20" i="39"/>
  <c r="G20" i="39"/>
  <c r="K21" i="39"/>
  <c r="G21" i="39"/>
  <c r="K29" i="39"/>
  <c r="G29" i="39"/>
  <c r="K30" i="39"/>
  <c r="G30" i="39"/>
  <c r="K32" i="39"/>
  <c r="G32" i="39"/>
  <c r="K33" i="39"/>
  <c r="G33" i="39"/>
  <c r="K34" i="39"/>
  <c r="G34" i="39"/>
  <c r="G9" i="39"/>
  <c r="F10" i="39"/>
  <c r="L10" i="39"/>
  <c r="F28" i="39"/>
  <c r="K35" i="39"/>
  <c r="K37" i="39"/>
  <c r="G37" i="39"/>
  <c r="F46" i="39"/>
  <c r="O10" i="39" l="1"/>
  <c r="L8" i="39"/>
  <c r="O8" i="39" s="1"/>
  <c r="K46" i="39"/>
  <c r="G46" i="39"/>
  <c r="K28" i="39"/>
  <c r="G28" i="39"/>
  <c r="K10" i="39"/>
  <c r="G10" i="39"/>
  <c r="F8" i="39"/>
  <c r="K8" i="39" l="1"/>
  <c r="G8" i="39"/>
  <c r="H15" i="38" l="1"/>
  <c r="F15" i="38"/>
  <c r="D15" i="38"/>
  <c r="M11" i="38"/>
  <c r="K11" i="38"/>
  <c r="I11" i="38"/>
  <c r="G11" i="38"/>
  <c r="H9" i="38"/>
  <c r="F9" i="38"/>
  <c r="E9" i="38"/>
  <c r="G9" i="38" s="1"/>
  <c r="C9" i="38"/>
  <c r="B9" i="38"/>
  <c r="D9" i="38" s="1"/>
  <c r="N8" i="38"/>
  <c r="L8" i="38"/>
  <c r="J8" i="38"/>
  <c r="H8" i="38"/>
  <c r="F8" i="38"/>
  <c r="D8" i="38"/>
  <c r="E6" i="38"/>
  <c r="H6" i="38" s="1"/>
  <c r="C6" i="38"/>
  <c r="F6" i="38" s="1"/>
  <c r="B6" i="38"/>
  <c r="D6" i="38" s="1"/>
  <c r="G10" i="38" l="1"/>
  <c r="G15" i="38" s="1"/>
  <c r="I9" i="38"/>
  <c r="J9" i="38"/>
  <c r="J15" i="38" l="1"/>
  <c r="G6" i="38"/>
  <c r="J6" i="38" s="1"/>
  <c r="K9" i="38"/>
  <c r="I10" i="38"/>
  <c r="I15" i="38" s="1"/>
  <c r="L9" i="38"/>
  <c r="K10" i="38" l="1"/>
  <c r="K15" i="38" s="1"/>
  <c r="M9" i="38"/>
  <c r="M10" i="38" s="1"/>
  <c r="M15" i="38" s="1"/>
  <c r="M6" i="38" s="1"/>
  <c r="N9" i="38"/>
  <c r="L15" i="38"/>
  <c r="I6" i="38"/>
  <c r="L6" i="38" s="1"/>
  <c r="N15" i="38" l="1"/>
  <c r="K6" i="38"/>
  <c r="N6" i="38" s="1"/>
  <c r="H50" i="37" l="1"/>
  <c r="F50" i="37"/>
  <c r="D50" i="37"/>
  <c r="H49" i="37"/>
  <c r="F49" i="37"/>
  <c r="D49" i="37"/>
  <c r="F48" i="37"/>
  <c r="D48" i="37"/>
  <c r="M42" i="37"/>
  <c r="K42" i="37"/>
  <c r="I42" i="37"/>
  <c r="G42" i="37"/>
  <c r="E40" i="37"/>
  <c r="C40" i="37"/>
  <c r="B40" i="37"/>
  <c r="G40" i="37" s="1"/>
  <c r="I40" i="37" s="1"/>
  <c r="K40" i="37" s="1"/>
  <c r="M40" i="37" s="1"/>
  <c r="E39" i="37"/>
  <c r="C39" i="37"/>
  <c r="G39" i="37" s="1"/>
  <c r="B39" i="37"/>
  <c r="H36" i="37"/>
  <c r="F36" i="37"/>
  <c r="E36" i="37"/>
  <c r="C36" i="37"/>
  <c r="B36" i="37"/>
  <c r="B8" i="37" s="1"/>
  <c r="D8" i="37" s="1"/>
  <c r="N35" i="37"/>
  <c r="L35" i="37"/>
  <c r="J35" i="37"/>
  <c r="H35" i="37"/>
  <c r="H32" i="37"/>
  <c r="F32" i="37"/>
  <c r="D32" i="37"/>
  <c r="H31" i="37"/>
  <c r="F31" i="37"/>
  <c r="D31" i="37"/>
  <c r="M24" i="37"/>
  <c r="K24" i="37"/>
  <c r="I24" i="37"/>
  <c r="G24" i="37"/>
  <c r="E22" i="37"/>
  <c r="C22" i="37"/>
  <c r="G22" i="37" s="1"/>
  <c r="I22" i="37" s="1"/>
  <c r="K22" i="37" s="1"/>
  <c r="M22" i="37" s="1"/>
  <c r="B22" i="37"/>
  <c r="E21" i="37"/>
  <c r="E18" i="37"/>
  <c r="H18" i="37" s="1"/>
  <c r="C18" i="37"/>
  <c r="F18" i="37" s="1"/>
  <c r="B18" i="37"/>
  <c r="D18" i="37" s="1"/>
  <c r="N17" i="37"/>
  <c r="L17" i="37"/>
  <c r="J17" i="37"/>
  <c r="H17" i="37"/>
  <c r="N16" i="37"/>
  <c r="L16" i="37"/>
  <c r="J16" i="37"/>
  <c r="H16" i="37"/>
  <c r="N15" i="37"/>
  <c r="L15" i="37"/>
  <c r="J15" i="37"/>
  <c r="H15" i="37"/>
  <c r="N14" i="37"/>
  <c r="L14" i="37"/>
  <c r="J14" i="37"/>
  <c r="H14" i="37"/>
  <c r="N13" i="37"/>
  <c r="L13" i="37"/>
  <c r="J13" i="37"/>
  <c r="H13" i="37"/>
  <c r="N12" i="37"/>
  <c r="M12" i="37"/>
  <c r="L12" i="37"/>
  <c r="K12" i="37"/>
  <c r="J12" i="37"/>
  <c r="I12" i="37"/>
  <c r="G12" i="37"/>
  <c r="E12" i="37"/>
  <c r="H12" i="37" s="1"/>
  <c r="C12" i="37"/>
  <c r="C21" i="37" s="1"/>
  <c r="G21" i="37" s="1"/>
  <c r="I21" i="37" s="1"/>
  <c r="B12" i="37"/>
  <c r="B21" i="37" s="1"/>
  <c r="E10" i="37"/>
  <c r="H10" i="37" s="1"/>
  <c r="C10" i="37"/>
  <c r="F10" i="37" s="1"/>
  <c r="B10" i="37"/>
  <c r="D10" i="37" s="1"/>
  <c r="H9" i="37"/>
  <c r="F9" i="37"/>
  <c r="E9" i="37"/>
  <c r="C9" i="37"/>
  <c r="B9" i="37"/>
  <c r="D9" i="37" s="1"/>
  <c r="E8" i="37"/>
  <c r="H8" i="37" s="1"/>
  <c r="C8" i="37"/>
  <c r="F8" i="37" s="1"/>
  <c r="N7" i="37"/>
  <c r="M7" i="37"/>
  <c r="L7" i="37"/>
  <c r="K7" i="37"/>
  <c r="J7" i="37"/>
  <c r="I7" i="37"/>
  <c r="H7" i="37"/>
  <c r="G7" i="37"/>
  <c r="J6" i="37"/>
  <c r="H6" i="37"/>
  <c r="G6" i="37"/>
  <c r="I6" i="37" s="1"/>
  <c r="K6" i="37" s="1"/>
  <c r="M6" i="37" s="1"/>
  <c r="F6" i="37"/>
  <c r="D6" i="37"/>
  <c r="H22" i="36"/>
  <c r="F22" i="36"/>
  <c r="D22" i="36"/>
  <c r="F21" i="36"/>
  <c r="D21" i="36"/>
  <c r="M15" i="36"/>
  <c r="K15" i="36"/>
  <c r="I15" i="36"/>
  <c r="G15" i="36"/>
  <c r="I13" i="36"/>
  <c r="K13" i="36" s="1"/>
  <c r="M13" i="36" s="1"/>
  <c r="E13" i="36"/>
  <c r="C13" i="36"/>
  <c r="B13" i="36"/>
  <c r="G13" i="36" s="1"/>
  <c r="C12" i="36"/>
  <c r="H9" i="36"/>
  <c r="F9" i="36"/>
  <c r="E9" i="36"/>
  <c r="C9" i="36"/>
  <c r="B9" i="36"/>
  <c r="D9" i="36" s="1"/>
  <c r="N8" i="36"/>
  <c r="L8" i="36"/>
  <c r="J8" i="36"/>
  <c r="H8" i="36"/>
  <c r="F8" i="36"/>
  <c r="D8" i="36"/>
  <c r="N7" i="36"/>
  <c r="L7" i="36"/>
  <c r="J7" i="36"/>
  <c r="H7" i="36"/>
  <c r="F7" i="36"/>
  <c r="D7" i="36"/>
  <c r="M6" i="36"/>
  <c r="K6" i="36"/>
  <c r="I6" i="36"/>
  <c r="G6" i="36"/>
  <c r="E6" i="36"/>
  <c r="C6" i="36"/>
  <c r="F6" i="36" s="1"/>
  <c r="B6" i="36"/>
  <c r="B12" i="36" s="1"/>
  <c r="G12" i="36" l="1"/>
  <c r="I12" i="36" s="1"/>
  <c r="K12" i="36" s="1"/>
  <c r="M12" i="36" s="1"/>
  <c r="M9" i="36" s="1"/>
  <c r="M14" i="36" s="1"/>
  <c r="M22" i="36" s="1"/>
  <c r="K21" i="37"/>
  <c r="I18" i="37"/>
  <c r="I39" i="37"/>
  <c r="G36" i="37"/>
  <c r="E12" i="36"/>
  <c r="H6" i="36"/>
  <c r="L6" i="36"/>
  <c r="N6" i="37"/>
  <c r="D36" i="37"/>
  <c r="G9" i="36"/>
  <c r="J6" i="36"/>
  <c r="K9" i="36"/>
  <c r="N6" i="36"/>
  <c r="L6" i="37"/>
  <c r="G18" i="37"/>
  <c r="D6" i="36"/>
  <c r="K14" i="36" l="1"/>
  <c r="K22" i="36" s="1"/>
  <c r="N22" i="36" s="1"/>
  <c r="N9" i="36"/>
  <c r="G14" i="36"/>
  <c r="G22" i="36" s="1"/>
  <c r="J22" i="36" s="1"/>
  <c r="J9" i="36"/>
  <c r="G41" i="37"/>
  <c r="G49" i="37" s="1"/>
  <c r="J36" i="37"/>
  <c r="I23" i="37"/>
  <c r="I31" i="37" s="1"/>
  <c r="L18" i="37"/>
  <c r="I8" i="37"/>
  <c r="L8" i="37" s="1"/>
  <c r="J18" i="37"/>
  <c r="G8" i="37"/>
  <c r="J8" i="37" s="1"/>
  <c r="G23" i="37"/>
  <c r="G31" i="37" s="1"/>
  <c r="I9" i="36"/>
  <c r="I36" i="37"/>
  <c r="K39" i="37"/>
  <c r="K18" i="37"/>
  <c r="M21" i="37"/>
  <c r="M18" i="37" s="1"/>
  <c r="M23" i="37" l="1"/>
  <c r="M31" i="37" s="1"/>
  <c r="M39" i="37"/>
  <c r="M36" i="37" s="1"/>
  <c r="M41" i="37" s="1"/>
  <c r="M49" i="37" s="1"/>
  <c r="M50" i="37" s="1"/>
  <c r="K36" i="37"/>
  <c r="I14" i="36"/>
  <c r="I22" i="36" s="1"/>
  <c r="L22" i="36" s="1"/>
  <c r="L9" i="36"/>
  <c r="L31" i="37"/>
  <c r="I32" i="37"/>
  <c r="G50" i="37"/>
  <c r="J50" i="37" s="1"/>
  <c r="J49" i="37"/>
  <c r="N18" i="37"/>
  <c r="K23" i="37"/>
  <c r="K31" i="37" s="1"/>
  <c r="K8" i="37"/>
  <c r="N8" i="37" s="1"/>
  <c r="I41" i="37"/>
  <c r="I49" i="37" s="1"/>
  <c r="L36" i="37"/>
  <c r="J31" i="37"/>
  <c r="G9" i="37"/>
  <c r="J9" i="37" s="1"/>
  <c r="G32" i="37"/>
  <c r="J32" i="37" l="1"/>
  <c r="G10" i="37"/>
  <c r="J10" i="37" s="1"/>
  <c r="I50" i="37"/>
  <c r="L50" i="37" s="1"/>
  <c r="L49" i="37"/>
  <c r="N31" i="37"/>
  <c r="K32" i="37"/>
  <c r="L32" i="37"/>
  <c r="I10" i="37"/>
  <c r="L10" i="37" s="1"/>
  <c r="M9" i="37"/>
  <c r="M32" i="37"/>
  <c r="M10" i="37" s="1"/>
  <c r="I9" i="37"/>
  <c r="L9" i="37" s="1"/>
  <c r="K41" i="37"/>
  <c r="K49" i="37" s="1"/>
  <c r="N36" i="37"/>
  <c r="M8" i="37"/>
  <c r="K50" i="37" l="1"/>
  <c r="N50" i="37" s="1"/>
  <c r="N49" i="37"/>
  <c r="N32" i="37"/>
  <c r="K9" i="37"/>
  <c r="N9" i="37" s="1"/>
  <c r="K10" i="37" l="1"/>
  <c r="N10" i="37" s="1"/>
  <c r="H22" i="35" l="1"/>
  <c r="F22" i="35"/>
  <c r="D22" i="35"/>
  <c r="F21" i="35"/>
  <c r="D21" i="35"/>
  <c r="M15" i="35"/>
  <c r="K15" i="35"/>
  <c r="I15" i="35"/>
  <c r="G15" i="35"/>
  <c r="E11" i="35"/>
  <c r="C11" i="35"/>
  <c r="G11" i="35" s="1"/>
  <c r="I11" i="35" s="1"/>
  <c r="K11" i="35" s="1"/>
  <c r="M11" i="35" s="1"/>
  <c r="B11" i="35"/>
  <c r="E10" i="35"/>
  <c r="C10" i="35"/>
  <c r="B10" i="35"/>
  <c r="G10" i="35" s="1"/>
  <c r="I10" i="35" s="1"/>
  <c r="K10" i="35" s="1"/>
  <c r="M10" i="35" s="1"/>
  <c r="H9" i="35"/>
  <c r="F9" i="35"/>
  <c r="D9" i="35"/>
  <c r="E8" i="35"/>
  <c r="H8" i="35" s="1"/>
  <c r="C8" i="35"/>
  <c r="F8" i="35" s="1"/>
  <c r="B8" i="35"/>
  <c r="D8" i="35" s="1"/>
  <c r="H7" i="35"/>
  <c r="F7" i="35"/>
  <c r="D7" i="35"/>
  <c r="N6" i="35"/>
  <c r="K6" i="35"/>
  <c r="J6" i="35"/>
  <c r="H6" i="35"/>
  <c r="G6" i="35"/>
  <c r="F6" i="35"/>
  <c r="D6" i="35"/>
  <c r="G8" i="35" l="1"/>
  <c r="I6" i="35"/>
  <c r="M6" i="35"/>
  <c r="L6" i="35" l="1"/>
  <c r="J8" i="35"/>
  <c r="I8" i="35"/>
  <c r="G7" i="35"/>
  <c r="G9" i="35" l="1"/>
  <c r="J7" i="35"/>
  <c r="L8" i="35"/>
  <c r="K8" i="35"/>
  <c r="I7" i="35"/>
  <c r="I9" i="35" l="1"/>
  <c r="L7" i="35"/>
  <c r="N8" i="35"/>
  <c r="M8" i="35"/>
  <c r="M7" i="35" s="1"/>
  <c r="M9" i="35" s="1"/>
  <c r="K7" i="35"/>
  <c r="J9" i="35"/>
  <c r="I13" i="35"/>
  <c r="G14" i="35" s="1"/>
  <c r="G22" i="35" s="1"/>
  <c r="J22" i="35" s="1"/>
  <c r="O13" i="35" l="1"/>
  <c r="K9" i="35"/>
  <c r="N7" i="35"/>
  <c r="K13" i="35"/>
  <c r="I14" i="35" s="1"/>
  <c r="I22" i="35" s="1"/>
  <c r="L22" i="35" s="1"/>
  <c r="L9" i="35"/>
  <c r="N9" i="35" l="1"/>
  <c r="M13" i="35"/>
  <c r="M14" i="35" s="1"/>
  <c r="M22" i="35" s="1"/>
  <c r="K14" i="35" l="1"/>
  <c r="K22" i="35" s="1"/>
  <c r="N22" i="35" s="1"/>
  <c r="G20" i="34" l="1"/>
  <c r="G17" i="34"/>
  <c r="E17" i="34"/>
  <c r="E16" i="34"/>
  <c r="L13" i="34"/>
  <c r="J13" i="34"/>
  <c r="H13" i="34"/>
  <c r="F13" i="34"/>
  <c r="D10" i="34"/>
  <c r="C10" i="34"/>
  <c r="F10" i="34" s="1"/>
  <c r="I9" i="34"/>
  <c r="G9" i="34"/>
  <c r="E9" i="34"/>
  <c r="F8" i="34"/>
  <c r="D8" i="34"/>
  <c r="D11" i="34" s="1"/>
  <c r="G11" i="34" s="1"/>
  <c r="C8" i="34"/>
  <c r="C11" i="34" s="1"/>
  <c r="E11" i="34" s="1"/>
  <c r="K7" i="34"/>
  <c r="I7" i="34"/>
  <c r="H7" i="34"/>
  <c r="G7" i="34"/>
  <c r="E7" i="34"/>
  <c r="H9" i="34" l="1"/>
  <c r="K9" i="34" s="1"/>
  <c r="F11" i="34"/>
  <c r="H10" i="34"/>
  <c r="J10" i="34" s="1"/>
  <c r="L10" i="34" s="1"/>
  <c r="H8" i="34"/>
  <c r="J7" i="34"/>
  <c r="L7" i="34" l="1"/>
  <c r="M7" i="34"/>
  <c r="J8" i="34"/>
  <c r="L8" i="34" s="1"/>
  <c r="H11" i="34"/>
  <c r="F20" i="34"/>
  <c r="I20" i="34" s="1"/>
  <c r="I11" i="34"/>
  <c r="F12" i="34"/>
  <c r="F17" i="34" l="1"/>
  <c r="I17" i="34" s="1"/>
  <c r="I12" i="34"/>
  <c r="J11" i="34"/>
  <c r="J9" i="34"/>
  <c r="M9" i="34" s="1"/>
  <c r="H20" i="34"/>
  <c r="K20" i="34" s="1"/>
  <c r="H12" i="34"/>
  <c r="K11" i="34"/>
  <c r="L9" i="34"/>
  <c r="L11" i="34"/>
  <c r="L20" i="34" l="1"/>
  <c r="L12" i="34"/>
  <c r="L17" i="34" s="1"/>
  <c r="J20" i="34"/>
  <c r="M20" i="34" s="1"/>
  <c r="J12" i="34"/>
  <c r="M11" i="34"/>
  <c r="H17" i="34"/>
  <c r="K17" i="34" s="1"/>
  <c r="K12" i="34"/>
  <c r="J17" i="34" l="1"/>
  <c r="M17" i="34" s="1"/>
  <c r="M12" i="34"/>
  <c r="G17" i="33" l="1"/>
  <c r="E17" i="33"/>
  <c r="E16" i="33"/>
  <c r="L13" i="33"/>
  <c r="J13" i="33"/>
  <c r="H13" i="33"/>
  <c r="F13" i="33"/>
  <c r="D11" i="33"/>
  <c r="F11" i="33" s="1"/>
  <c r="H11" i="33" s="1"/>
  <c r="J11" i="33" s="1"/>
  <c r="L11" i="33" s="1"/>
  <c r="C11" i="33"/>
  <c r="D10" i="33"/>
  <c r="C10" i="33"/>
  <c r="F10" i="33" s="1"/>
  <c r="H10" i="33" s="1"/>
  <c r="J10" i="33" s="1"/>
  <c r="L10" i="33" s="1"/>
  <c r="G9" i="33"/>
  <c r="E9" i="33"/>
  <c r="D8" i="33"/>
  <c r="C8" i="33"/>
  <c r="F8" i="33" s="1"/>
  <c r="H8" i="33" s="1"/>
  <c r="J8" i="33" s="1"/>
  <c r="L8" i="33" s="1"/>
  <c r="G7" i="33"/>
  <c r="F7" i="33"/>
  <c r="F9" i="33" s="1"/>
  <c r="E7" i="33"/>
  <c r="F12" i="33" l="1"/>
  <c r="F17" i="33" s="1"/>
  <c r="I17" i="33" s="1"/>
  <c r="I9" i="33"/>
  <c r="H7" i="33"/>
  <c r="I7" i="33"/>
  <c r="H9" i="33" l="1"/>
  <c r="K7" i="33"/>
  <c r="J7" i="33"/>
  <c r="J9" i="33" l="1"/>
  <c r="M7" i="33"/>
  <c r="L7" i="33"/>
  <c r="L9" i="33" s="1"/>
  <c r="L12" i="33" s="1"/>
  <c r="L17" i="33" s="1"/>
  <c r="H12" i="33"/>
  <c r="H17" i="33" s="1"/>
  <c r="K17" i="33" s="1"/>
  <c r="K9" i="33"/>
  <c r="J12" i="33" l="1"/>
  <c r="J17" i="33" s="1"/>
  <c r="M17" i="33" s="1"/>
  <c r="M9" i="33"/>
  <c r="H17" i="32" l="1"/>
  <c r="F17" i="32"/>
  <c r="E17" i="32"/>
  <c r="C17" i="32"/>
  <c r="B17" i="32"/>
  <c r="D17" i="32" s="1"/>
  <c r="J16" i="32"/>
  <c r="H16" i="32"/>
  <c r="F16" i="32"/>
  <c r="D16" i="32"/>
  <c r="H15" i="32"/>
  <c r="F15" i="32"/>
  <c r="D15" i="32"/>
  <c r="M10" i="32"/>
  <c r="K10" i="32"/>
  <c r="I10" i="32"/>
  <c r="G10" i="32"/>
  <c r="E9" i="32"/>
  <c r="C9" i="32"/>
  <c r="B9" i="32"/>
  <c r="G9" i="32" s="1"/>
  <c r="E8" i="32"/>
  <c r="H8" i="32" s="1"/>
  <c r="C8" i="32"/>
  <c r="F8" i="32" s="1"/>
  <c r="B8" i="32"/>
  <c r="D8" i="32" s="1"/>
  <c r="H7" i="32"/>
  <c r="F7" i="32"/>
  <c r="D7" i="32"/>
  <c r="N6" i="32"/>
  <c r="L6" i="32"/>
  <c r="J6" i="32"/>
  <c r="H6" i="32"/>
  <c r="F6" i="32"/>
  <c r="D6" i="32"/>
  <c r="I9" i="32" l="1"/>
  <c r="G8" i="32"/>
  <c r="K9" i="32" l="1"/>
  <c r="J8" i="32"/>
  <c r="G7" i="32"/>
  <c r="I8" i="32"/>
  <c r="J7" i="32" l="1"/>
  <c r="I16" i="32"/>
  <c r="G17" i="32"/>
  <c r="L8" i="32"/>
  <c r="I7" i="32"/>
  <c r="K8" i="32"/>
  <c r="M9" i="32"/>
  <c r="L7" i="32" l="1"/>
  <c r="I17" i="32"/>
  <c r="L17" i="32" s="1"/>
  <c r="K16" i="32"/>
  <c r="G15" i="32"/>
  <c r="J15" i="32" s="1"/>
  <c r="J17" i="32"/>
  <c r="N8" i="32"/>
  <c r="K7" i="32"/>
  <c r="M8" i="32"/>
  <c r="M7" i="32" s="1"/>
  <c r="M17" i="32" s="1"/>
  <c r="L16" i="32"/>
  <c r="I15" i="32"/>
  <c r="L15" i="32" s="1"/>
  <c r="N7" i="32" l="1"/>
  <c r="M16" i="32"/>
  <c r="M15" i="32" s="1"/>
  <c r="K17" i="32"/>
  <c r="N17" i="32" s="1"/>
  <c r="N16" i="32"/>
  <c r="K15" i="32"/>
  <c r="N15" i="32" s="1"/>
  <c r="G122" i="31" l="1"/>
  <c r="E122" i="31"/>
  <c r="L118" i="31"/>
  <c r="J118" i="31"/>
  <c r="H118" i="31"/>
  <c r="F118" i="31"/>
  <c r="D117" i="31"/>
  <c r="C117" i="31"/>
  <c r="F117" i="31" s="1"/>
  <c r="H117" i="31" s="1"/>
  <c r="J117" i="31" s="1"/>
  <c r="L117" i="31" s="1"/>
  <c r="E116" i="31"/>
  <c r="L114" i="31"/>
  <c r="J114" i="31"/>
  <c r="M114" i="31" s="1"/>
  <c r="I114" i="31"/>
  <c r="H114" i="31"/>
  <c r="K114" i="31" s="1"/>
  <c r="G114" i="31"/>
  <c r="E114" i="31"/>
  <c r="L113" i="31"/>
  <c r="J113" i="31"/>
  <c r="M113" i="31" s="1"/>
  <c r="I113" i="31"/>
  <c r="H113" i="31"/>
  <c r="K113" i="31" s="1"/>
  <c r="G113" i="31"/>
  <c r="E113" i="31"/>
  <c r="L112" i="31"/>
  <c r="J112" i="31"/>
  <c r="M112" i="31" s="1"/>
  <c r="I112" i="31"/>
  <c r="H112" i="31"/>
  <c r="K112" i="31" s="1"/>
  <c r="G112" i="31"/>
  <c r="E112" i="31"/>
  <c r="L111" i="31"/>
  <c r="J111" i="31"/>
  <c r="M111" i="31" s="1"/>
  <c r="I111" i="31"/>
  <c r="H111" i="31"/>
  <c r="K111" i="31" s="1"/>
  <c r="G111" i="31"/>
  <c r="E111" i="31"/>
  <c r="L110" i="31"/>
  <c r="J110" i="31"/>
  <c r="M110" i="31" s="1"/>
  <c r="I110" i="31"/>
  <c r="H110" i="31"/>
  <c r="K110" i="31" s="1"/>
  <c r="G110" i="31"/>
  <c r="E110" i="31"/>
  <c r="L109" i="31"/>
  <c r="J109" i="31"/>
  <c r="M109" i="31" s="1"/>
  <c r="H109" i="31"/>
  <c r="K109" i="31" s="1"/>
  <c r="F109" i="31"/>
  <c r="I109" i="31" s="1"/>
  <c r="D109" i="31"/>
  <c r="G109" i="31" s="1"/>
  <c r="C109" i="31"/>
  <c r="E109" i="31" s="1"/>
  <c r="M108" i="31"/>
  <c r="L108" i="31"/>
  <c r="K108" i="31"/>
  <c r="J108" i="31"/>
  <c r="I108" i="31"/>
  <c r="H108" i="31"/>
  <c r="G108" i="31"/>
  <c r="E108" i="31"/>
  <c r="M107" i="31"/>
  <c r="L107" i="31"/>
  <c r="K107" i="31"/>
  <c r="J107" i="31"/>
  <c r="I107" i="31"/>
  <c r="H107" i="31"/>
  <c r="G107" i="31"/>
  <c r="E107" i="31"/>
  <c r="M106" i="31"/>
  <c r="L106" i="31"/>
  <c r="K106" i="31"/>
  <c r="J106" i="31"/>
  <c r="I106" i="31"/>
  <c r="H106" i="31"/>
  <c r="G106" i="31"/>
  <c r="F106" i="31"/>
  <c r="D106" i="31"/>
  <c r="C106" i="31"/>
  <c r="E106" i="31" s="1"/>
  <c r="L105" i="31"/>
  <c r="J105" i="31"/>
  <c r="M105" i="31" s="1"/>
  <c r="I105" i="31"/>
  <c r="H105" i="31"/>
  <c r="K105" i="31" s="1"/>
  <c r="G105" i="31"/>
  <c r="E105" i="31"/>
  <c r="L104" i="31"/>
  <c r="J104" i="31"/>
  <c r="M104" i="31" s="1"/>
  <c r="I104" i="31"/>
  <c r="H104" i="31"/>
  <c r="K104" i="31" s="1"/>
  <c r="G104" i="31"/>
  <c r="E104" i="31"/>
  <c r="L103" i="31"/>
  <c r="J103" i="31"/>
  <c r="M103" i="31" s="1"/>
  <c r="F103" i="31"/>
  <c r="I103" i="31" s="1"/>
  <c r="D103" i="31"/>
  <c r="G103" i="31" s="1"/>
  <c r="C103" i="31"/>
  <c r="E103" i="31" s="1"/>
  <c r="M102" i="31"/>
  <c r="L102" i="31"/>
  <c r="K102" i="31"/>
  <c r="J102" i="31"/>
  <c r="I102" i="31"/>
  <c r="H102" i="31"/>
  <c r="G102" i="31"/>
  <c r="E102" i="31"/>
  <c r="M101" i="31"/>
  <c r="L101" i="31"/>
  <c r="K101" i="31"/>
  <c r="J101" i="31"/>
  <c r="I101" i="31"/>
  <c r="H101" i="31"/>
  <c r="G101" i="31"/>
  <c r="E101" i="31"/>
  <c r="M100" i="31"/>
  <c r="L100" i="31"/>
  <c r="K100" i="31"/>
  <c r="J100" i="31"/>
  <c r="I100" i="31"/>
  <c r="H100" i="31"/>
  <c r="G100" i="31"/>
  <c r="F100" i="31"/>
  <c r="D100" i="31"/>
  <c r="C100" i="31"/>
  <c r="E100" i="31" s="1"/>
  <c r="L99" i="31"/>
  <c r="J99" i="31"/>
  <c r="M99" i="31" s="1"/>
  <c r="I99" i="31"/>
  <c r="H99" i="31"/>
  <c r="K99" i="31" s="1"/>
  <c r="G99" i="31"/>
  <c r="E99" i="31"/>
  <c r="L98" i="31"/>
  <c r="J98" i="31"/>
  <c r="M98" i="31" s="1"/>
  <c r="I98" i="31"/>
  <c r="H98" i="31"/>
  <c r="K98" i="31" s="1"/>
  <c r="G98" i="31"/>
  <c r="E98" i="31"/>
  <c r="L97" i="31"/>
  <c r="J97" i="31"/>
  <c r="M97" i="31" s="1"/>
  <c r="I97" i="31"/>
  <c r="H97" i="31"/>
  <c r="K97" i="31" s="1"/>
  <c r="G97" i="31"/>
  <c r="E97" i="31"/>
  <c r="L96" i="31"/>
  <c r="J96" i="31"/>
  <c r="M96" i="31" s="1"/>
  <c r="I96" i="31"/>
  <c r="H96" i="31"/>
  <c r="K96" i="31" s="1"/>
  <c r="G96" i="31"/>
  <c r="E96" i="31"/>
  <c r="L95" i="31"/>
  <c r="J95" i="31"/>
  <c r="M95" i="31" s="1"/>
  <c r="I95" i="31"/>
  <c r="H95" i="31"/>
  <c r="K95" i="31" s="1"/>
  <c r="G95" i="31"/>
  <c r="E95" i="31"/>
  <c r="L94" i="31"/>
  <c r="J94" i="31"/>
  <c r="M94" i="31" s="1"/>
  <c r="I94" i="31"/>
  <c r="H94" i="31"/>
  <c r="K94" i="31" s="1"/>
  <c r="G94" i="31"/>
  <c r="E94" i="31"/>
  <c r="L93" i="31"/>
  <c r="J93" i="31"/>
  <c r="M93" i="31" s="1"/>
  <c r="H93" i="31"/>
  <c r="K93" i="31" s="1"/>
  <c r="F93" i="31"/>
  <c r="I93" i="31" s="1"/>
  <c r="D93" i="31"/>
  <c r="G93" i="31" s="1"/>
  <c r="C93" i="31"/>
  <c r="E93" i="31" s="1"/>
  <c r="M92" i="31"/>
  <c r="L92" i="31"/>
  <c r="K92" i="31"/>
  <c r="J92" i="31"/>
  <c r="I92" i="31"/>
  <c r="H92" i="31"/>
  <c r="G92" i="31"/>
  <c r="E92" i="31"/>
  <c r="M91" i="31"/>
  <c r="L91" i="31"/>
  <c r="K91" i="31"/>
  <c r="J91" i="31"/>
  <c r="I91" i="31"/>
  <c r="H91" i="31"/>
  <c r="G91" i="31"/>
  <c r="E91" i="31"/>
  <c r="M90" i="31"/>
  <c r="L90" i="31"/>
  <c r="K90" i="31"/>
  <c r="J90" i="31"/>
  <c r="I90" i="31"/>
  <c r="H90" i="31"/>
  <c r="G90" i="31"/>
  <c r="F90" i="31"/>
  <c r="D90" i="31"/>
  <c r="C90" i="31"/>
  <c r="E90" i="31" s="1"/>
  <c r="L89" i="31"/>
  <c r="J89" i="31"/>
  <c r="M89" i="31" s="1"/>
  <c r="I89" i="31"/>
  <c r="H89" i="31"/>
  <c r="K89" i="31" s="1"/>
  <c r="G89" i="31"/>
  <c r="E89" i="31"/>
  <c r="L88" i="31"/>
  <c r="J88" i="31"/>
  <c r="M88" i="31" s="1"/>
  <c r="I88" i="31"/>
  <c r="H88" i="31"/>
  <c r="K88" i="31" s="1"/>
  <c r="G88" i="31"/>
  <c r="E88" i="31"/>
  <c r="L87" i="31"/>
  <c r="J87" i="31"/>
  <c r="M87" i="31" s="1"/>
  <c r="I87" i="31"/>
  <c r="H87" i="31"/>
  <c r="K87" i="31" s="1"/>
  <c r="G87" i="31"/>
  <c r="E87" i="31"/>
  <c r="L86" i="31"/>
  <c r="J86" i="31"/>
  <c r="M86" i="31" s="1"/>
  <c r="F86" i="31"/>
  <c r="I86" i="31" s="1"/>
  <c r="D86" i="31"/>
  <c r="G86" i="31" s="1"/>
  <c r="C86" i="31"/>
  <c r="E86" i="31" s="1"/>
  <c r="M85" i="31"/>
  <c r="L85" i="31"/>
  <c r="K85" i="31"/>
  <c r="J85" i="31"/>
  <c r="I85" i="31"/>
  <c r="H85" i="31"/>
  <c r="G85" i="31"/>
  <c r="E85" i="31"/>
  <c r="M84" i="31"/>
  <c r="L84" i="31"/>
  <c r="K84" i="31"/>
  <c r="J84" i="31"/>
  <c r="I84" i="31"/>
  <c r="H84" i="31"/>
  <c r="G84" i="31"/>
  <c r="E84" i="31"/>
  <c r="M83" i="31"/>
  <c r="L83" i="31"/>
  <c r="K83" i="31"/>
  <c r="J83" i="31"/>
  <c r="I83" i="31"/>
  <c r="H83" i="31"/>
  <c r="G83" i="31"/>
  <c r="E83" i="31"/>
  <c r="M82" i="31"/>
  <c r="L82" i="31"/>
  <c r="K82" i="31"/>
  <c r="J82" i="31"/>
  <c r="I82" i="31"/>
  <c r="H82" i="31"/>
  <c r="G82" i="31"/>
  <c r="E82" i="31"/>
  <c r="M81" i="31"/>
  <c r="L81" i="31"/>
  <c r="K81" i="31"/>
  <c r="J81" i="31"/>
  <c r="I81" i="31"/>
  <c r="H81" i="31"/>
  <c r="G81" i="31"/>
  <c r="E81" i="31"/>
  <c r="M80" i="31"/>
  <c r="L80" i="31"/>
  <c r="K80" i="31"/>
  <c r="J80" i="31"/>
  <c r="I80" i="31"/>
  <c r="H80" i="31"/>
  <c r="G80" i="31"/>
  <c r="F80" i="31"/>
  <c r="D80" i="31"/>
  <c r="C80" i="31"/>
  <c r="L79" i="31"/>
  <c r="L115" i="31" s="1"/>
  <c r="D79" i="31"/>
  <c r="M78" i="31"/>
  <c r="K78" i="31"/>
  <c r="F78" i="31"/>
  <c r="I78" i="31" s="1"/>
  <c r="D78" i="31"/>
  <c r="G78" i="31" s="1"/>
  <c r="C78" i="31"/>
  <c r="E78" i="31" s="1"/>
  <c r="M77" i="31"/>
  <c r="K77" i="31"/>
  <c r="F77" i="31"/>
  <c r="I77" i="31" s="1"/>
  <c r="D77" i="31"/>
  <c r="G77" i="31" s="1"/>
  <c r="C77" i="31"/>
  <c r="E77" i="31" s="1"/>
  <c r="M76" i="31"/>
  <c r="K76" i="31"/>
  <c r="F76" i="31"/>
  <c r="I76" i="31" s="1"/>
  <c r="D76" i="31"/>
  <c r="G76" i="31" s="1"/>
  <c r="C76" i="31"/>
  <c r="E76" i="31" s="1"/>
  <c r="M75" i="31"/>
  <c r="K75" i="31"/>
  <c r="F75" i="31"/>
  <c r="I75" i="31" s="1"/>
  <c r="D75" i="31"/>
  <c r="G75" i="31" s="1"/>
  <c r="C75" i="31"/>
  <c r="E75" i="31" s="1"/>
  <c r="M74" i="31"/>
  <c r="K74" i="31"/>
  <c r="F74" i="31"/>
  <c r="F73" i="31" s="1"/>
  <c r="I73" i="31" s="1"/>
  <c r="D74" i="31"/>
  <c r="C74" i="31"/>
  <c r="E74" i="31" s="1"/>
  <c r="M73" i="31"/>
  <c r="L73" i="31"/>
  <c r="K73" i="31"/>
  <c r="J73" i="31"/>
  <c r="H73" i="31"/>
  <c r="E73" i="31"/>
  <c r="C73" i="31"/>
  <c r="M72" i="31"/>
  <c r="K72" i="31"/>
  <c r="G72" i="31"/>
  <c r="F72" i="31"/>
  <c r="I72" i="31" s="1"/>
  <c r="D72" i="31"/>
  <c r="C72" i="31"/>
  <c r="E72" i="31" s="1"/>
  <c r="M71" i="31"/>
  <c r="K71" i="31"/>
  <c r="G71" i="31"/>
  <c r="F71" i="31"/>
  <c r="I71" i="31" s="1"/>
  <c r="D71" i="31"/>
  <c r="C71" i="31"/>
  <c r="E71" i="31" s="1"/>
  <c r="L70" i="31"/>
  <c r="J70" i="31"/>
  <c r="M70" i="31" s="1"/>
  <c r="I70" i="31"/>
  <c r="H70" i="31"/>
  <c r="K70" i="31" s="1"/>
  <c r="G70" i="31"/>
  <c r="F70" i="31"/>
  <c r="D70" i="31"/>
  <c r="C70" i="31"/>
  <c r="E70" i="31" s="1"/>
  <c r="M69" i="31"/>
  <c r="K69" i="31"/>
  <c r="G69" i="31"/>
  <c r="F69" i="31"/>
  <c r="I69" i="31" s="1"/>
  <c r="D69" i="31"/>
  <c r="C69" i="31"/>
  <c r="E69" i="31" s="1"/>
  <c r="M68" i="31"/>
  <c r="K68" i="31"/>
  <c r="G68" i="31"/>
  <c r="F68" i="31"/>
  <c r="I68" i="31" s="1"/>
  <c r="D68" i="31"/>
  <c r="C68" i="31"/>
  <c r="C67" i="31" s="1"/>
  <c r="E67" i="31" s="1"/>
  <c r="L67" i="31"/>
  <c r="J67" i="31"/>
  <c r="M67" i="31" s="1"/>
  <c r="H67" i="31"/>
  <c r="K67" i="31" s="1"/>
  <c r="F67" i="31"/>
  <c r="I67" i="31" s="1"/>
  <c r="D67" i="31"/>
  <c r="G67" i="31" s="1"/>
  <c r="M66" i="31"/>
  <c r="K66" i="31"/>
  <c r="F66" i="31"/>
  <c r="I66" i="31" s="1"/>
  <c r="D66" i="31"/>
  <c r="G66" i="31" s="1"/>
  <c r="C66" i="31"/>
  <c r="E66" i="31" s="1"/>
  <c r="M65" i="31"/>
  <c r="K65" i="31"/>
  <c r="F65" i="31"/>
  <c r="F64" i="31" s="1"/>
  <c r="I64" i="31" s="1"/>
  <c r="D65" i="31"/>
  <c r="G65" i="31" s="1"/>
  <c r="C65" i="31"/>
  <c r="E65" i="31" s="1"/>
  <c r="M64" i="31"/>
  <c r="L64" i="31"/>
  <c r="K64" i="31"/>
  <c r="J64" i="31"/>
  <c r="H64" i="31"/>
  <c r="C64" i="31"/>
  <c r="E64" i="31" s="1"/>
  <c r="M63" i="31"/>
  <c r="K63" i="31"/>
  <c r="G63" i="31"/>
  <c r="F63" i="31"/>
  <c r="I63" i="31" s="1"/>
  <c r="D63" i="31"/>
  <c r="C63" i="31"/>
  <c r="E63" i="31" s="1"/>
  <c r="M62" i="31"/>
  <c r="K62" i="31"/>
  <c r="G62" i="31"/>
  <c r="F62" i="31"/>
  <c r="I62" i="31" s="1"/>
  <c r="D62" i="31"/>
  <c r="C62" i="31"/>
  <c r="E62" i="31" s="1"/>
  <c r="M61" i="31"/>
  <c r="K61" i="31"/>
  <c r="G61" i="31"/>
  <c r="F61" i="31"/>
  <c r="I61" i="31" s="1"/>
  <c r="D61" i="31"/>
  <c r="C61" i="31"/>
  <c r="E61" i="31" s="1"/>
  <c r="M60" i="31"/>
  <c r="K60" i="31"/>
  <c r="G60" i="31"/>
  <c r="F60" i="31"/>
  <c r="I60" i="31" s="1"/>
  <c r="D60" i="31"/>
  <c r="C60" i="31"/>
  <c r="E60" i="31" s="1"/>
  <c r="M59" i="31"/>
  <c r="K59" i="31"/>
  <c r="G59" i="31"/>
  <c r="F59" i="31"/>
  <c r="I59" i="31" s="1"/>
  <c r="D59" i="31"/>
  <c r="C59" i="31"/>
  <c r="E59" i="31" s="1"/>
  <c r="M58" i="31"/>
  <c r="K58" i="31"/>
  <c r="G58" i="31"/>
  <c r="F58" i="31"/>
  <c r="I58" i="31" s="1"/>
  <c r="D58" i="31"/>
  <c r="C58" i="31"/>
  <c r="C57" i="31" s="1"/>
  <c r="E57" i="31" s="1"/>
  <c r="L57" i="31"/>
  <c r="J57" i="31"/>
  <c r="M57" i="31" s="1"/>
  <c r="H57" i="31"/>
  <c r="K57" i="31" s="1"/>
  <c r="F57" i="31"/>
  <c r="I57" i="31" s="1"/>
  <c r="D57" i="31"/>
  <c r="G57" i="31" s="1"/>
  <c r="M56" i="31"/>
  <c r="K56" i="31"/>
  <c r="F56" i="31"/>
  <c r="I56" i="31" s="1"/>
  <c r="D56" i="31"/>
  <c r="G56" i="31" s="1"/>
  <c r="C56" i="31"/>
  <c r="E56" i="31" s="1"/>
  <c r="M55" i="31"/>
  <c r="K55" i="31"/>
  <c r="F55" i="31"/>
  <c r="F54" i="31" s="1"/>
  <c r="I54" i="31" s="1"/>
  <c r="D55" i="31"/>
  <c r="G55" i="31" s="1"/>
  <c r="C55" i="31"/>
  <c r="E55" i="31" s="1"/>
  <c r="M54" i="31"/>
  <c r="L54" i="31"/>
  <c r="K54" i="31"/>
  <c r="J54" i="31"/>
  <c r="H54" i="31"/>
  <c r="C54" i="31"/>
  <c r="E54" i="31" s="1"/>
  <c r="M53" i="31"/>
  <c r="K53" i="31"/>
  <c r="G53" i="31"/>
  <c r="F53" i="31"/>
  <c r="I53" i="31" s="1"/>
  <c r="D53" i="31"/>
  <c r="C53" i="31"/>
  <c r="E53" i="31" s="1"/>
  <c r="M52" i="31"/>
  <c r="K52" i="31"/>
  <c r="G52" i="31"/>
  <c r="F52" i="31"/>
  <c r="I52" i="31" s="1"/>
  <c r="D52" i="31"/>
  <c r="C52" i="31"/>
  <c r="E52" i="31" s="1"/>
  <c r="M51" i="31"/>
  <c r="K51" i="31"/>
  <c r="G51" i="31"/>
  <c r="F51" i="31"/>
  <c r="I51" i="31" s="1"/>
  <c r="D51" i="31"/>
  <c r="C51" i="31"/>
  <c r="C50" i="31" s="1"/>
  <c r="E50" i="31" s="1"/>
  <c r="L50" i="31"/>
  <c r="J50" i="31"/>
  <c r="M50" i="31" s="1"/>
  <c r="H50" i="31"/>
  <c r="K50" i="31" s="1"/>
  <c r="F50" i="31"/>
  <c r="I50" i="31" s="1"/>
  <c r="D50" i="31"/>
  <c r="G50" i="31" s="1"/>
  <c r="M49" i="31"/>
  <c r="K49" i="31"/>
  <c r="F49" i="31"/>
  <c r="I49" i="31" s="1"/>
  <c r="D49" i="31"/>
  <c r="G49" i="31" s="1"/>
  <c r="C49" i="31"/>
  <c r="E49" i="31" s="1"/>
  <c r="M48" i="31"/>
  <c r="K48" i="31"/>
  <c r="F48" i="31"/>
  <c r="I48" i="31" s="1"/>
  <c r="D48" i="31"/>
  <c r="G48" i="31" s="1"/>
  <c r="C48" i="31"/>
  <c r="E48" i="31" s="1"/>
  <c r="M47" i="31"/>
  <c r="K47" i="31"/>
  <c r="F47" i="31"/>
  <c r="I47" i="31" s="1"/>
  <c r="D47" i="31"/>
  <c r="G47" i="31" s="1"/>
  <c r="C47" i="31"/>
  <c r="E47" i="31" s="1"/>
  <c r="M46" i="31"/>
  <c r="K46" i="31"/>
  <c r="F46" i="31"/>
  <c r="I46" i="31" s="1"/>
  <c r="D46" i="31"/>
  <c r="G46" i="31" s="1"/>
  <c r="C46" i="31"/>
  <c r="E46" i="31" s="1"/>
  <c r="M45" i="31"/>
  <c r="K45" i="31"/>
  <c r="F45" i="31"/>
  <c r="F44" i="31" s="1"/>
  <c r="D45" i="31"/>
  <c r="G45" i="31" s="1"/>
  <c r="C45" i="31"/>
  <c r="E45" i="31" s="1"/>
  <c r="M44" i="31"/>
  <c r="L44" i="31"/>
  <c r="K44" i="31"/>
  <c r="J44" i="31"/>
  <c r="H44" i="31"/>
  <c r="C44" i="31"/>
  <c r="C43" i="31" s="1"/>
  <c r="E43" i="31" s="1"/>
  <c r="L43" i="31"/>
  <c r="J43" i="31"/>
  <c r="M43" i="31" s="1"/>
  <c r="H43" i="31"/>
  <c r="K43" i="31" s="1"/>
  <c r="M42" i="31"/>
  <c r="K42" i="31"/>
  <c r="I42" i="31"/>
  <c r="G42" i="31"/>
  <c r="E42" i="31"/>
  <c r="M41" i="31"/>
  <c r="K41" i="31"/>
  <c r="I41" i="31"/>
  <c r="G41" i="31"/>
  <c r="E41" i="31"/>
  <c r="M40" i="31"/>
  <c r="K40" i="31"/>
  <c r="I40" i="31"/>
  <c r="G40" i="31"/>
  <c r="E40" i="31"/>
  <c r="M39" i="31"/>
  <c r="K39" i="31"/>
  <c r="I39" i="31"/>
  <c r="G39" i="31"/>
  <c r="E39" i="31"/>
  <c r="M38" i="31"/>
  <c r="K38" i="31"/>
  <c r="I38" i="31"/>
  <c r="G38" i="31"/>
  <c r="E38" i="31"/>
  <c r="L37" i="31"/>
  <c r="J37" i="31"/>
  <c r="M37" i="31" s="1"/>
  <c r="H37" i="31"/>
  <c r="K37" i="31" s="1"/>
  <c r="F37" i="31"/>
  <c r="I37" i="31" s="1"/>
  <c r="D37" i="31"/>
  <c r="G37" i="31" s="1"/>
  <c r="C37" i="31"/>
  <c r="E37" i="31" s="1"/>
  <c r="M36" i="31"/>
  <c r="K36" i="31"/>
  <c r="I36" i="31"/>
  <c r="G36" i="31"/>
  <c r="E36" i="31"/>
  <c r="M35" i="31"/>
  <c r="K35" i="31"/>
  <c r="I35" i="31"/>
  <c r="G35" i="31"/>
  <c r="E35" i="31"/>
  <c r="M34" i="31"/>
  <c r="L34" i="31"/>
  <c r="K34" i="31"/>
  <c r="J34" i="31"/>
  <c r="I34" i="31"/>
  <c r="H34" i="31"/>
  <c r="G34" i="31"/>
  <c r="F34" i="31"/>
  <c r="D34" i="31"/>
  <c r="C34" i="31"/>
  <c r="E34" i="31" s="1"/>
  <c r="M33" i="31"/>
  <c r="K33" i="31"/>
  <c r="I33" i="31"/>
  <c r="G33" i="31"/>
  <c r="E33" i="31"/>
  <c r="M32" i="31"/>
  <c r="K32" i="31"/>
  <c r="I32" i="31"/>
  <c r="G32" i="31"/>
  <c r="E32" i="31"/>
  <c r="L31" i="31"/>
  <c r="J31" i="31"/>
  <c r="M31" i="31" s="1"/>
  <c r="H31" i="31"/>
  <c r="K31" i="31" s="1"/>
  <c r="F31" i="31"/>
  <c r="I31" i="31" s="1"/>
  <c r="D31" i="31"/>
  <c r="G31" i="31" s="1"/>
  <c r="C31" i="31"/>
  <c r="E31" i="31" s="1"/>
  <c r="M30" i="31"/>
  <c r="K30" i="31"/>
  <c r="I30" i="31"/>
  <c r="G30" i="31"/>
  <c r="E30" i="31"/>
  <c r="M29" i="31"/>
  <c r="K29" i="31"/>
  <c r="I29" i="31"/>
  <c r="G29" i="31"/>
  <c r="E29" i="31"/>
  <c r="M28" i="31"/>
  <c r="L28" i="31"/>
  <c r="K28" i="31"/>
  <c r="J28" i="31"/>
  <c r="I28" i="31"/>
  <c r="H28" i="31"/>
  <c r="G28" i="31"/>
  <c r="F28" i="31"/>
  <c r="D28" i="31"/>
  <c r="C28" i="31"/>
  <c r="E28" i="31" s="1"/>
  <c r="M27" i="31"/>
  <c r="K27" i="31"/>
  <c r="I27" i="31"/>
  <c r="G27" i="31"/>
  <c r="E27" i="31"/>
  <c r="M26" i="31"/>
  <c r="K26" i="31"/>
  <c r="I26" i="31"/>
  <c r="G26" i="31"/>
  <c r="E26" i="31"/>
  <c r="M25" i="31"/>
  <c r="K25" i="31"/>
  <c r="I25" i="31"/>
  <c r="G25" i="31"/>
  <c r="E25" i="31"/>
  <c r="M24" i="31"/>
  <c r="K24" i="31"/>
  <c r="I24" i="31"/>
  <c r="G24" i="31"/>
  <c r="E24" i="31"/>
  <c r="M23" i="31"/>
  <c r="K23" i="31"/>
  <c r="I23" i="31"/>
  <c r="G23" i="31"/>
  <c r="E23" i="31"/>
  <c r="M22" i="31"/>
  <c r="K22" i="31"/>
  <c r="I22" i="31"/>
  <c r="G22" i="31"/>
  <c r="E22" i="31"/>
  <c r="L21" i="31"/>
  <c r="J21" i="31"/>
  <c r="M21" i="31" s="1"/>
  <c r="H21" i="31"/>
  <c r="K21" i="31" s="1"/>
  <c r="F21" i="31"/>
  <c r="I21" i="31" s="1"/>
  <c r="D21" i="31"/>
  <c r="G21" i="31" s="1"/>
  <c r="C21" i="31"/>
  <c r="E21" i="31" s="1"/>
  <c r="M20" i="31"/>
  <c r="K20" i="31"/>
  <c r="I20" i="31"/>
  <c r="G20" i="31"/>
  <c r="E20" i="31"/>
  <c r="M19" i="31"/>
  <c r="K19" i="31"/>
  <c r="I19" i="31"/>
  <c r="G19" i="31"/>
  <c r="E19" i="31"/>
  <c r="M18" i="31"/>
  <c r="L18" i="31"/>
  <c r="K18" i="31"/>
  <c r="J18" i="31"/>
  <c r="I18" i="31"/>
  <c r="H18" i="31"/>
  <c r="G18" i="31"/>
  <c r="F18" i="31"/>
  <c r="D18" i="31"/>
  <c r="C18" i="31"/>
  <c r="E18" i="31" s="1"/>
  <c r="M17" i="31"/>
  <c r="K17" i="31"/>
  <c r="I17" i="31"/>
  <c r="G17" i="31"/>
  <c r="E17" i="31"/>
  <c r="M16" i="31"/>
  <c r="K16" i="31"/>
  <c r="I16" i="31"/>
  <c r="G16" i="31"/>
  <c r="E16" i="31"/>
  <c r="M15" i="31"/>
  <c r="K15" i="31"/>
  <c r="I15" i="31"/>
  <c r="G15" i="31"/>
  <c r="E15" i="31"/>
  <c r="M14" i="31"/>
  <c r="L14" i="31"/>
  <c r="K14" i="31"/>
  <c r="J14" i="31"/>
  <c r="I14" i="31"/>
  <c r="H14" i="31"/>
  <c r="G14" i="31"/>
  <c r="F14" i="31"/>
  <c r="D14" i="31"/>
  <c r="C14" i="31"/>
  <c r="E14" i="31" s="1"/>
  <c r="M13" i="31"/>
  <c r="K13" i="31"/>
  <c r="I13" i="31"/>
  <c r="G13" i="31"/>
  <c r="E13" i="31"/>
  <c r="M12" i="31"/>
  <c r="K12" i="31"/>
  <c r="I12" i="31"/>
  <c r="G12" i="31"/>
  <c r="E12" i="31"/>
  <c r="M11" i="31"/>
  <c r="K11" i="31"/>
  <c r="I11" i="31"/>
  <c r="G11" i="31"/>
  <c r="E11" i="31"/>
  <c r="M10" i="31"/>
  <c r="K10" i="31"/>
  <c r="I10" i="31"/>
  <c r="G10" i="31"/>
  <c r="E10" i="31"/>
  <c r="M9" i="31"/>
  <c r="K9" i="31"/>
  <c r="I9" i="31"/>
  <c r="G9" i="31"/>
  <c r="E9" i="31"/>
  <c r="M8" i="31"/>
  <c r="L8" i="31"/>
  <c r="K8" i="31"/>
  <c r="J8" i="31"/>
  <c r="I8" i="31"/>
  <c r="H8" i="31"/>
  <c r="G8" i="31"/>
  <c r="F8" i="31"/>
  <c r="D8" i="31"/>
  <c r="C8" i="31"/>
  <c r="C7" i="31" s="1"/>
  <c r="E7" i="31" s="1"/>
  <c r="L7" i="31"/>
  <c r="J7" i="31"/>
  <c r="M7" i="31" s="1"/>
  <c r="H7" i="31"/>
  <c r="K7" i="31" s="1"/>
  <c r="F7" i="31"/>
  <c r="I7" i="31" s="1"/>
  <c r="D7" i="31"/>
  <c r="G7" i="31" s="1"/>
  <c r="I44" i="31" l="1"/>
  <c r="F43" i="31"/>
  <c r="I43" i="31" s="1"/>
  <c r="E8" i="31"/>
  <c r="E44" i="31"/>
  <c r="I45" i="31"/>
  <c r="E51" i="31"/>
  <c r="I55" i="31"/>
  <c r="E58" i="31"/>
  <c r="I65" i="31"/>
  <c r="E68" i="31"/>
  <c r="D115" i="31"/>
  <c r="G115" i="31" s="1"/>
  <c r="G79" i="31"/>
  <c r="L122" i="31"/>
  <c r="D44" i="31"/>
  <c r="D54" i="31"/>
  <c r="G54" i="31" s="1"/>
  <c r="D64" i="31"/>
  <c r="G64" i="31" s="1"/>
  <c r="G74" i="31"/>
  <c r="D73" i="31"/>
  <c r="G73" i="31" s="1"/>
  <c r="I74" i="31"/>
  <c r="F79" i="31"/>
  <c r="J79" i="31"/>
  <c r="C79" i="31"/>
  <c r="E80" i="31"/>
  <c r="H86" i="31"/>
  <c r="H103" i="31"/>
  <c r="K103" i="31" s="1"/>
  <c r="J115" i="31" l="1"/>
  <c r="M79" i="31"/>
  <c r="K86" i="31"/>
  <c r="H79" i="31"/>
  <c r="E79" i="31"/>
  <c r="C115" i="31"/>
  <c r="E115" i="31" s="1"/>
  <c r="F115" i="31"/>
  <c r="I79" i="31"/>
  <c r="G44" i="31"/>
  <c r="D43" i="31"/>
  <c r="G43" i="31" s="1"/>
  <c r="F122" i="31" l="1"/>
  <c r="I122" i="31" s="1"/>
  <c r="I115" i="31"/>
  <c r="J122" i="31"/>
  <c r="M122" i="31" s="1"/>
  <c r="M115" i="31"/>
  <c r="H115" i="31"/>
  <c r="K79" i="31"/>
  <c r="H122" i="31" l="1"/>
  <c r="K122" i="31" s="1"/>
  <c r="K115" i="31"/>
  <c r="G123" i="30" l="1"/>
  <c r="E123" i="30"/>
  <c r="L119" i="30"/>
  <c r="J119" i="30"/>
  <c r="H119" i="30"/>
  <c r="F119" i="30"/>
  <c r="D118" i="30"/>
  <c r="C118" i="30"/>
  <c r="F118" i="30" s="1"/>
  <c r="H118" i="30" s="1"/>
  <c r="J118" i="30" s="1"/>
  <c r="L118" i="30" s="1"/>
  <c r="G116" i="30"/>
  <c r="E116" i="30"/>
  <c r="M114" i="30"/>
  <c r="L114" i="30"/>
  <c r="K114" i="30"/>
  <c r="J114" i="30"/>
  <c r="I114" i="30"/>
  <c r="H114" i="30"/>
  <c r="G114" i="30"/>
  <c r="F114" i="30"/>
  <c r="E114" i="30"/>
  <c r="L113" i="30"/>
  <c r="J113" i="30"/>
  <c r="M113" i="30" s="1"/>
  <c r="H113" i="30"/>
  <c r="K113" i="30" s="1"/>
  <c r="G113" i="30"/>
  <c r="F113" i="30"/>
  <c r="I113" i="30" s="1"/>
  <c r="E113" i="30"/>
  <c r="M112" i="30"/>
  <c r="L112" i="30"/>
  <c r="K112" i="30"/>
  <c r="J112" i="30"/>
  <c r="I112" i="30"/>
  <c r="H112" i="30"/>
  <c r="G112" i="30"/>
  <c r="F112" i="30"/>
  <c r="E112" i="30"/>
  <c r="L111" i="30"/>
  <c r="L109" i="30" s="1"/>
  <c r="J111" i="30"/>
  <c r="M111" i="30" s="1"/>
  <c r="H111" i="30"/>
  <c r="K111" i="30" s="1"/>
  <c r="G111" i="30"/>
  <c r="F111" i="30"/>
  <c r="I111" i="30" s="1"/>
  <c r="E111" i="30"/>
  <c r="M110" i="30"/>
  <c r="L110" i="30"/>
  <c r="K110" i="30"/>
  <c r="J110" i="30"/>
  <c r="I110" i="30"/>
  <c r="H110" i="30"/>
  <c r="G110" i="30"/>
  <c r="F110" i="30"/>
  <c r="E110" i="30"/>
  <c r="J109" i="30"/>
  <c r="M109" i="30" s="1"/>
  <c r="F109" i="30"/>
  <c r="I109" i="30" s="1"/>
  <c r="D109" i="30"/>
  <c r="G109" i="30" s="1"/>
  <c r="C109" i="30"/>
  <c r="E109" i="30" s="1"/>
  <c r="M108" i="30"/>
  <c r="L108" i="30"/>
  <c r="K108" i="30"/>
  <c r="J108" i="30"/>
  <c r="I108" i="30"/>
  <c r="H108" i="30"/>
  <c r="G108" i="30"/>
  <c r="F108" i="30"/>
  <c r="E108" i="30"/>
  <c r="L107" i="30"/>
  <c r="L106" i="30" s="1"/>
  <c r="J107" i="30"/>
  <c r="H107" i="30"/>
  <c r="G107" i="30"/>
  <c r="F107" i="30"/>
  <c r="E107" i="30"/>
  <c r="G106" i="30"/>
  <c r="D106" i="30"/>
  <c r="C106" i="30"/>
  <c r="E106" i="30" s="1"/>
  <c r="L105" i="30"/>
  <c r="J105" i="30"/>
  <c r="M105" i="30" s="1"/>
  <c r="H105" i="30"/>
  <c r="K105" i="30" s="1"/>
  <c r="G105" i="30"/>
  <c r="F105" i="30"/>
  <c r="I105" i="30" s="1"/>
  <c r="E105" i="30"/>
  <c r="M104" i="30"/>
  <c r="L104" i="30"/>
  <c r="K104" i="30"/>
  <c r="J104" i="30"/>
  <c r="I104" i="30"/>
  <c r="H104" i="30"/>
  <c r="G104" i="30"/>
  <c r="F104" i="30"/>
  <c r="E104" i="30"/>
  <c r="L103" i="30"/>
  <c r="H103" i="30"/>
  <c r="K103" i="30" s="1"/>
  <c r="F103" i="30"/>
  <c r="I103" i="30" s="1"/>
  <c r="D103" i="30"/>
  <c r="G103" i="30" s="1"/>
  <c r="C103" i="30"/>
  <c r="E103" i="30" s="1"/>
  <c r="M102" i="30"/>
  <c r="L102" i="30"/>
  <c r="K102" i="30"/>
  <c r="J102" i="30"/>
  <c r="I102" i="30"/>
  <c r="H102" i="30"/>
  <c r="G102" i="30"/>
  <c r="F102" i="30"/>
  <c r="E102" i="30"/>
  <c r="L101" i="30"/>
  <c r="L100" i="30" s="1"/>
  <c r="J101" i="30"/>
  <c r="H101" i="30"/>
  <c r="G101" i="30"/>
  <c r="F101" i="30"/>
  <c r="E101" i="30"/>
  <c r="G100" i="30"/>
  <c r="D100" i="30"/>
  <c r="C100" i="30"/>
  <c r="E100" i="30" s="1"/>
  <c r="L99" i="30"/>
  <c r="J99" i="30"/>
  <c r="M99" i="30" s="1"/>
  <c r="H99" i="30"/>
  <c r="K99" i="30" s="1"/>
  <c r="G99" i="30"/>
  <c r="F99" i="30"/>
  <c r="I99" i="30" s="1"/>
  <c r="E99" i="30"/>
  <c r="M98" i="30"/>
  <c r="L98" i="30"/>
  <c r="K98" i="30"/>
  <c r="J98" i="30"/>
  <c r="I98" i="30"/>
  <c r="H98" i="30"/>
  <c r="G98" i="30"/>
  <c r="F98" i="30"/>
  <c r="E98" i="30"/>
  <c r="L97" i="30"/>
  <c r="J97" i="30"/>
  <c r="M97" i="30" s="1"/>
  <c r="H97" i="30"/>
  <c r="K97" i="30" s="1"/>
  <c r="G97" i="30"/>
  <c r="F97" i="30"/>
  <c r="I97" i="30" s="1"/>
  <c r="E97" i="30"/>
  <c r="M96" i="30"/>
  <c r="L96" i="30"/>
  <c r="K96" i="30"/>
  <c r="J96" i="30"/>
  <c r="I96" i="30"/>
  <c r="H96" i="30"/>
  <c r="G96" i="30"/>
  <c r="F96" i="30"/>
  <c r="E96" i="30"/>
  <c r="L95" i="30"/>
  <c r="L93" i="30" s="1"/>
  <c r="J95" i="30"/>
  <c r="M95" i="30" s="1"/>
  <c r="H95" i="30"/>
  <c r="K95" i="30" s="1"/>
  <c r="G95" i="30"/>
  <c r="F95" i="30"/>
  <c r="I95" i="30" s="1"/>
  <c r="E95" i="30"/>
  <c r="M94" i="30"/>
  <c r="L94" i="30"/>
  <c r="K94" i="30"/>
  <c r="J94" i="30"/>
  <c r="I94" i="30"/>
  <c r="H94" i="30"/>
  <c r="G94" i="30"/>
  <c r="F94" i="30"/>
  <c r="E94" i="30"/>
  <c r="J93" i="30"/>
  <c r="M93" i="30" s="1"/>
  <c r="F93" i="30"/>
  <c r="I93" i="30" s="1"/>
  <c r="D93" i="30"/>
  <c r="G93" i="30" s="1"/>
  <c r="C93" i="30"/>
  <c r="E93" i="30" s="1"/>
  <c r="M92" i="30"/>
  <c r="L92" i="30"/>
  <c r="K92" i="30"/>
  <c r="J92" i="30"/>
  <c r="I92" i="30"/>
  <c r="H92" i="30"/>
  <c r="G92" i="30"/>
  <c r="F92" i="30"/>
  <c r="E92" i="30"/>
  <c r="L91" i="30"/>
  <c r="L90" i="30" s="1"/>
  <c r="J91" i="30"/>
  <c r="H91" i="30"/>
  <c r="G91" i="30"/>
  <c r="F91" i="30"/>
  <c r="E91" i="30"/>
  <c r="G90" i="30"/>
  <c r="D90" i="30"/>
  <c r="C90" i="30"/>
  <c r="E90" i="30" s="1"/>
  <c r="L89" i="30"/>
  <c r="J89" i="30"/>
  <c r="M89" i="30" s="1"/>
  <c r="H89" i="30"/>
  <c r="K89" i="30" s="1"/>
  <c r="G89" i="30"/>
  <c r="F89" i="30"/>
  <c r="I89" i="30" s="1"/>
  <c r="E89" i="30"/>
  <c r="M88" i="30"/>
  <c r="L88" i="30"/>
  <c r="K88" i="30"/>
  <c r="J88" i="30"/>
  <c r="I88" i="30"/>
  <c r="H88" i="30"/>
  <c r="G88" i="30"/>
  <c r="F88" i="30"/>
  <c r="E88" i="30"/>
  <c r="L87" i="30"/>
  <c r="L86" i="30" s="1"/>
  <c r="J87" i="30"/>
  <c r="H87" i="30"/>
  <c r="G87" i="30"/>
  <c r="F87" i="30"/>
  <c r="E87" i="30"/>
  <c r="G86" i="30"/>
  <c r="D86" i="30"/>
  <c r="C86" i="30"/>
  <c r="E86" i="30" s="1"/>
  <c r="L85" i="30"/>
  <c r="J85" i="30"/>
  <c r="M85" i="30" s="1"/>
  <c r="H85" i="30"/>
  <c r="K85" i="30" s="1"/>
  <c r="G85" i="30"/>
  <c r="F85" i="30"/>
  <c r="I85" i="30" s="1"/>
  <c r="E85" i="30"/>
  <c r="L84" i="30"/>
  <c r="J84" i="30"/>
  <c r="M84" i="30" s="1"/>
  <c r="H84" i="30"/>
  <c r="K84" i="30" s="1"/>
  <c r="G84" i="30"/>
  <c r="F84" i="30"/>
  <c r="I84" i="30" s="1"/>
  <c r="E84" i="30"/>
  <c r="M83" i="30"/>
  <c r="L83" i="30"/>
  <c r="K83" i="30"/>
  <c r="J83" i="30"/>
  <c r="I83" i="30"/>
  <c r="H83" i="30"/>
  <c r="G83" i="30"/>
  <c r="F83" i="30"/>
  <c r="E83" i="30"/>
  <c r="L82" i="30"/>
  <c r="J82" i="30"/>
  <c r="M82" i="30" s="1"/>
  <c r="H82" i="30"/>
  <c r="K82" i="30" s="1"/>
  <c r="G82" i="30"/>
  <c r="F82" i="30"/>
  <c r="I82" i="30" s="1"/>
  <c r="E82" i="30"/>
  <c r="M81" i="30"/>
  <c r="L81" i="30"/>
  <c r="K81" i="30"/>
  <c r="J81" i="30"/>
  <c r="I81" i="30"/>
  <c r="H81" i="30"/>
  <c r="G81" i="30"/>
  <c r="F81" i="30"/>
  <c r="E81" i="30"/>
  <c r="L80" i="30"/>
  <c r="J80" i="30"/>
  <c r="M80" i="30" s="1"/>
  <c r="H80" i="30"/>
  <c r="K80" i="30" s="1"/>
  <c r="F80" i="30"/>
  <c r="I80" i="30" s="1"/>
  <c r="D80" i="30"/>
  <c r="G80" i="30" s="1"/>
  <c r="C80" i="30"/>
  <c r="E80" i="30" s="1"/>
  <c r="C79" i="30"/>
  <c r="C115" i="30" s="1"/>
  <c r="M78" i="30"/>
  <c r="K78" i="30"/>
  <c r="I78" i="30"/>
  <c r="D78" i="30"/>
  <c r="G78" i="30" s="1"/>
  <c r="C78" i="30"/>
  <c r="E78" i="30" s="1"/>
  <c r="M77" i="30"/>
  <c r="K77" i="30"/>
  <c r="I77" i="30"/>
  <c r="D77" i="30"/>
  <c r="G77" i="30" s="1"/>
  <c r="C77" i="30"/>
  <c r="E77" i="30" s="1"/>
  <c r="M76" i="30"/>
  <c r="K76" i="30"/>
  <c r="I76" i="30"/>
  <c r="D76" i="30"/>
  <c r="G76" i="30" s="1"/>
  <c r="C76" i="30"/>
  <c r="E76" i="30" s="1"/>
  <c r="M75" i="30"/>
  <c r="K75" i="30"/>
  <c r="I75" i="30"/>
  <c r="D75" i="30"/>
  <c r="G75" i="30" s="1"/>
  <c r="C75" i="30"/>
  <c r="E75" i="30" s="1"/>
  <c r="M74" i="30"/>
  <c r="K74" i="30"/>
  <c r="I74" i="30"/>
  <c r="D74" i="30"/>
  <c r="D73" i="30" s="1"/>
  <c r="G73" i="30" s="1"/>
  <c r="C74" i="30"/>
  <c r="E74" i="30" s="1"/>
  <c r="M73" i="30"/>
  <c r="L73" i="30"/>
  <c r="K73" i="30"/>
  <c r="J73" i="30"/>
  <c r="I73" i="30"/>
  <c r="H73" i="30"/>
  <c r="F73" i="30"/>
  <c r="C73" i="30"/>
  <c r="E73" i="30" s="1"/>
  <c r="M72" i="30"/>
  <c r="K72" i="30"/>
  <c r="I72" i="30"/>
  <c r="D72" i="30"/>
  <c r="G72" i="30" s="1"/>
  <c r="C72" i="30"/>
  <c r="E72" i="30" s="1"/>
  <c r="M71" i="30"/>
  <c r="K71" i="30"/>
  <c r="I71" i="30"/>
  <c r="D71" i="30"/>
  <c r="G71" i="30" s="1"/>
  <c r="C71" i="30"/>
  <c r="C70" i="30" s="1"/>
  <c r="E70" i="30" s="1"/>
  <c r="L70" i="30"/>
  <c r="J70" i="30"/>
  <c r="M70" i="30" s="1"/>
  <c r="H70" i="30"/>
  <c r="K70" i="30" s="1"/>
  <c r="F70" i="30"/>
  <c r="I70" i="30" s="1"/>
  <c r="D70" i="30"/>
  <c r="G70" i="30" s="1"/>
  <c r="M69" i="30"/>
  <c r="K69" i="30"/>
  <c r="I69" i="30"/>
  <c r="D69" i="30"/>
  <c r="G69" i="30" s="1"/>
  <c r="C69" i="30"/>
  <c r="E69" i="30" s="1"/>
  <c r="M68" i="30"/>
  <c r="K68" i="30"/>
  <c r="I68" i="30"/>
  <c r="D68" i="30"/>
  <c r="D67" i="30" s="1"/>
  <c r="G67" i="30" s="1"/>
  <c r="C68" i="30"/>
  <c r="E68" i="30" s="1"/>
  <c r="M67" i="30"/>
  <c r="L67" i="30"/>
  <c r="K67" i="30"/>
  <c r="J67" i="30"/>
  <c r="I67" i="30"/>
  <c r="H67" i="30"/>
  <c r="F67" i="30"/>
  <c r="C67" i="30"/>
  <c r="E67" i="30" s="1"/>
  <c r="M66" i="30"/>
  <c r="K66" i="30"/>
  <c r="I66" i="30"/>
  <c r="G66" i="30"/>
  <c r="D66" i="30"/>
  <c r="C66" i="30"/>
  <c r="E66" i="30" s="1"/>
  <c r="M65" i="30"/>
  <c r="K65" i="30"/>
  <c r="I65" i="30"/>
  <c r="D65" i="30"/>
  <c r="G65" i="30" s="1"/>
  <c r="C65" i="30"/>
  <c r="C64" i="30" s="1"/>
  <c r="E64" i="30" s="1"/>
  <c r="L64" i="30"/>
  <c r="J64" i="30"/>
  <c r="M64" i="30" s="1"/>
  <c r="H64" i="30"/>
  <c r="K64" i="30" s="1"/>
  <c r="F64" i="30"/>
  <c r="I64" i="30" s="1"/>
  <c r="D64" i="30"/>
  <c r="G64" i="30" s="1"/>
  <c r="M63" i="30"/>
  <c r="K63" i="30"/>
  <c r="I63" i="30"/>
  <c r="D63" i="30"/>
  <c r="G63" i="30" s="1"/>
  <c r="C63" i="30"/>
  <c r="E63" i="30" s="1"/>
  <c r="M62" i="30"/>
  <c r="K62" i="30"/>
  <c r="I62" i="30"/>
  <c r="D62" i="30"/>
  <c r="G62" i="30" s="1"/>
  <c r="C62" i="30"/>
  <c r="E62" i="30" s="1"/>
  <c r="M61" i="30"/>
  <c r="K61" i="30"/>
  <c r="I61" i="30"/>
  <c r="D61" i="30"/>
  <c r="G61" i="30" s="1"/>
  <c r="C61" i="30"/>
  <c r="E61" i="30" s="1"/>
  <c r="M60" i="30"/>
  <c r="K60" i="30"/>
  <c r="I60" i="30"/>
  <c r="D60" i="30"/>
  <c r="G60" i="30" s="1"/>
  <c r="C60" i="30"/>
  <c r="E60" i="30" s="1"/>
  <c r="M59" i="30"/>
  <c r="K59" i="30"/>
  <c r="I59" i="30"/>
  <c r="D59" i="30"/>
  <c r="G59" i="30" s="1"/>
  <c r="C59" i="30"/>
  <c r="E59" i="30" s="1"/>
  <c r="M58" i="30"/>
  <c r="K58" i="30"/>
  <c r="I58" i="30"/>
  <c r="D58" i="30"/>
  <c r="D57" i="30" s="1"/>
  <c r="C58" i="30"/>
  <c r="E58" i="30" s="1"/>
  <c r="M57" i="30"/>
  <c r="L57" i="30"/>
  <c r="K57" i="30"/>
  <c r="J57" i="30"/>
  <c r="I57" i="30"/>
  <c r="H57" i="30"/>
  <c r="G57" i="30"/>
  <c r="F57" i="30"/>
  <c r="E57" i="30"/>
  <c r="C57" i="30"/>
  <c r="M56" i="30"/>
  <c r="K56" i="30"/>
  <c r="I56" i="30"/>
  <c r="D56" i="30"/>
  <c r="G56" i="30" s="1"/>
  <c r="C56" i="30"/>
  <c r="E56" i="30" s="1"/>
  <c r="M55" i="30"/>
  <c r="K55" i="30"/>
  <c r="I55" i="30"/>
  <c r="D55" i="30"/>
  <c r="G55" i="30" s="1"/>
  <c r="C55" i="30"/>
  <c r="C54" i="30" s="1"/>
  <c r="E54" i="30" s="1"/>
  <c r="L54" i="30"/>
  <c r="J54" i="30"/>
  <c r="M54" i="30" s="1"/>
  <c r="H54" i="30"/>
  <c r="K54" i="30" s="1"/>
  <c r="F54" i="30"/>
  <c r="I54" i="30" s="1"/>
  <c r="D54" i="30"/>
  <c r="G54" i="30" s="1"/>
  <c r="M53" i="30"/>
  <c r="K53" i="30"/>
  <c r="I53" i="30"/>
  <c r="D53" i="30"/>
  <c r="G53" i="30" s="1"/>
  <c r="C53" i="30"/>
  <c r="E53" i="30" s="1"/>
  <c r="M52" i="30"/>
  <c r="K52" i="30"/>
  <c r="I52" i="30"/>
  <c r="G52" i="30"/>
  <c r="D52" i="30"/>
  <c r="C52" i="30"/>
  <c r="E52" i="30" s="1"/>
  <c r="M51" i="30"/>
  <c r="K51" i="30"/>
  <c r="I51" i="30"/>
  <c r="D51" i="30"/>
  <c r="G51" i="30" s="1"/>
  <c r="C51" i="30"/>
  <c r="C50" i="30" s="1"/>
  <c r="E50" i="30" s="1"/>
  <c r="L50" i="30"/>
  <c r="J50" i="30"/>
  <c r="M50" i="30" s="1"/>
  <c r="H50" i="30"/>
  <c r="K50" i="30" s="1"/>
  <c r="F50" i="30"/>
  <c r="I50" i="30" s="1"/>
  <c r="D50" i="30"/>
  <c r="G50" i="30" s="1"/>
  <c r="M49" i="30"/>
  <c r="K49" i="30"/>
  <c r="I49" i="30"/>
  <c r="D49" i="30"/>
  <c r="G49" i="30" s="1"/>
  <c r="C49" i="30"/>
  <c r="E49" i="30" s="1"/>
  <c r="M48" i="30"/>
  <c r="K48" i="30"/>
  <c r="I48" i="30"/>
  <c r="D48" i="30"/>
  <c r="G48" i="30" s="1"/>
  <c r="C48" i="30"/>
  <c r="E48" i="30" s="1"/>
  <c r="M47" i="30"/>
  <c r="K47" i="30"/>
  <c r="I47" i="30"/>
  <c r="D47" i="30"/>
  <c r="G47" i="30" s="1"/>
  <c r="C47" i="30"/>
  <c r="E47" i="30" s="1"/>
  <c r="M46" i="30"/>
  <c r="K46" i="30"/>
  <c r="I46" i="30"/>
  <c r="D46" i="30"/>
  <c r="G46" i="30" s="1"/>
  <c r="C46" i="30"/>
  <c r="E46" i="30" s="1"/>
  <c r="M45" i="30"/>
  <c r="K45" i="30"/>
  <c r="I45" i="30"/>
  <c r="D45" i="30"/>
  <c r="G45" i="30" s="1"/>
  <c r="C45" i="30"/>
  <c r="C44" i="30" s="1"/>
  <c r="E44" i="30" s="1"/>
  <c r="L44" i="30"/>
  <c r="L43" i="30" s="1"/>
  <c r="J44" i="30"/>
  <c r="H44" i="30"/>
  <c r="F44" i="30"/>
  <c r="D44" i="30"/>
  <c r="C43" i="30"/>
  <c r="E43" i="30" s="1"/>
  <c r="M42" i="30"/>
  <c r="K42" i="30"/>
  <c r="I42" i="30"/>
  <c r="G42" i="30"/>
  <c r="E42" i="30"/>
  <c r="M41" i="30"/>
  <c r="K41" i="30"/>
  <c r="I41" i="30"/>
  <c r="G41" i="30"/>
  <c r="E41" i="30"/>
  <c r="M40" i="30"/>
  <c r="K40" i="30"/>
  <c r="I40" i="30"/>
  <c r="G40" i="30"/>
  <c r="E40" i="30"/>
  <c r="M39" i="30"/>
  <c r="K39" i="30"/>
  <c r="I39" i="30"/>
  <c r="G39" i="30"/>
  <c r="E39" i="30"/>
  <c r="M38" i="30"/>
  <c r="K38" i="30"/>
  <c r="I38" i="30"/>
  <c r="G38" i="30"/>
  <c r="E38" i="30"/>
  <c r="M37" i="30"/>
  <c r="L37" i="30"/>
  <c r="K37" i="30"/>
  <c r="J37" i="30"/>
  <c r="I37" i="30"/>
  <c r="H37" i="30"/>
  <c r="G37" i="30"/>
  <c r="F37" i="30"/>
  <c r="D37" i="30"/>
  <c r="C37" i="30"/>
  <c r="E37" i="30" s="1"/>
  <c r="M36" i="30"/>
  <c r="K36" i="30"/>
  <c r="I36" i="30"/>
  <c r="G36" i="30"/>
  <c r="E36" i="30"/>
  <c r="M35" i="30"/>
  <c r="K35" i="30"/>
  <c r="I35" i="30"/>
  <c r="G35" i="30"/>
  <c r="E35" i="30"/>
  <c r="L34" i="30"/>
  <c r="J34" i="30"/>
  <c r="M34" i="30" s="1"/>
  <c r="H34" i="30"/>
  <c r="K34" i="30" s="1"/>
  <c r="F34" i="30"/>
  <c r="I34" i="30" s="1"/>
  <c r="D34" i="30"/>
  <c r="G34" i="30" s="1"/>
  <c r="C34" i="30"/>
  <c r="E34" i="30" s="1"/>
  <c r="M33" i="30"/>
  <c r="K33" i="30"/>
  <c r="I33" i="30"/>
  <c r="G33" i="30"/>
  <c r="E33" i="30"/>
  <c r="M32" i="30"/>
  <c r="K32" i="30"/>
  <c r="I32" i="30"/>
  <c r="G32" i="30"/>
  <c r="E32" i="30"/>
  <c r="M31" i="30"/>
  <c r="L31" i="30"/>
  <c r="K31" i="30"/>
  <c r="J31" i="30"/>
  <c r="I31" i="30"/>
  <c r="H31" i="30"/>
  <c r="G31" i="30"/>
  <c r="F31" i="30"/>
  <c r="D31" i="30"/>
  <c r="C31" i="30"/>
  <c r="E31" i="30" s="1"/>
  <c r="M30" i="30"/>
  <c r="K30" i="30"/>
  <c r="I30" i="30"/>
  <c r="G30" i="30"/>
  <c r="E30" i="30"/>
  <c r="M29" i="30"/>
  <c r="K29" i="30"/>
  <c r="I29" i="30"/>
  <c r="G29" i="30"/>
  <c r="E29" i="30"/>
  <c r="L28" i="30"/>
  <c r="J28" i="30"/>
  <c r="M28" i="30" s="1"/>
  <c r="H28" i="30"/>
  <c r="K28" i="30" s="1"/>
  <c r="F28" i="30"/>
  <c r="I28" i="30" s="1"/>
  <c r="D28" i="30"/>
  <c r="G28" i="30" s="1"/>
  <c r="C28" i="30"/>
  <c r="E28" i="30" s="1"/>
  <c r="M27" i="30"/>
  <c r="K27" i="30"/>
  <c r="I27" i="30"/>
  <c r="G27" i="30"/>
  <c r="E27" i="30"/>
  <c r="M26" i="30"/>
  <c r="K26" i="30"/>
  <c r="I26" i="30"/>
  <c r="G26" i="30"/>
  <c r="E26" i="30"/>
  <c r="M25" i="30"/>
  <c r="K25" i="30"/>
  <c r="I25" i="30"/>
  <c r="G25" i="30"/>
  <c r="E25" i="30"/>
  <c r="M24" i="30"/>
  <c r="K24" i="30"/>
  <c r="I24" i="30"/>
  <c r="G24" i="30"/>
  <c r="E24" i="30"/>
  <c r="M23" i="30"/>
  <c r="K23" i="30"/>
  <c r="I23" i="30"/>
  <c r="G23" i="30"/>
  <c r="E23" i="30"/>
  <c r="M22" i="30"/>
  <c r="K22" i="30"/>
  <c r="I22" i="30"/>
  <c r="G22" i="30"/>
  <c r="E22" i="30"/>
  <c r="M21" i="30"/>
  <c r="L21" i="30"/>
  <c r="K21" i="30"/>
  <c r="J21" i="30"/>
  <c r="I21" i="30"/>
  <c r="H21" i="30"/>
  <c r="G21" i="30"/>
  <c r="F21" i="30"/>
  <c r="D21" i="30"/>
  <c r="C21" i="30"/>
  <c r="E21" i="30" s="1"/>
  <c r="M20" i="30"/>
  <c r="K20" i="30"/>
  <c r="I20" i="30"/>
  <c r="G20" i="30"/>
  <c r="E20" i="30"/>
  <c r="M19" i="30"/>
  <c r="K19" i="30"/>
  <c r="I19" i="30"/>
  <c r="G19" i="30"/>
  <c r="E19" i="30"/>
  <c r="L18" i="30"/>
  <c r="J18" i="30"/>
  <c r="M18" i="30" s="1"/>
  <c r="H18" i="30"/>
  <c r="K18" i="30" s="1"/>
  <c r="F18" i="30"/>
  <c r="I18" i="30" s="1"/>
  <c r="D18" i="30"/>
  <c r="G18" i="30" s="1"/>
  <c r="C18" i="30"/>
  <c r="E18" i="30" s="1"/>
  <c r="M17" i="30"/>
  <c r="K17" i="30"/>
  <c r="I17" i="30"/>
  <c r="G17" i="30"/>
  <c r="E17" i="30"/>
  <c r="M16" i="30"/>
  <c r="K16" i="30"/>
  <c r="I16" i="30"/>
  <c r="G16" i="30"/>
  <c r="E16" i="30"/>
  <c r="M15" i="30"/>
  <c r="K15" i="30"/>
  <c r="I15" i="30"/>
  <c r="G15" i="30"/>
  <c r="E15" i="30"/>
  <c r="L14" i="30"/>
  <c r="J14" i="30"/>
  <c r="M14" i="30" s="1"/>
  <c r="H14" i="30"/>
  <c r="K14" i="30" s="1"/>
  <c r="F14" i="30"/>
  <c r="I14" i="30" s="1"/>
  <c r="D14" i="30"/>
  <c r="G14" i="30" s="1"/>
  <c r="C14" i="30"/>
  <c r="E14" i="30" s="1"/>
  <c r="M13" i="30"/>
  <c r="K13" i="30"/>
  <c r="I13" i="30"/>
  <c r="G13" i="30"/>
  <c r="E13" i="30"/>
  <c r="M12" i="30"/>
  <c r="K12" i="30"/>
  <c r="I12" i="30"/>
  <c r="G12" i="30"/>
  <c r="E12" i="30"/>
  <c r="M11" i="30"/>
  <c r="K11" i="30"/>
  <c r="I11" i="30"/>
  <c r="G11" i="30"/>
  <c r="E11" i="30"/>
  <c r="M10" i="30"/>
  <c r="K10" i="30"/>
  <c r="I10" i="30"/>
  <c r="G10" i="30"/>
  <c r="E10" i="30"/>
  <c r="M9" i="30"/>
  <c r="K9" i="30"/>
  <c r="I9" i="30"/>
  <c r="G9" i="30"/>
  <c r="E9" i="30"/>
  <c r="L8" i="30"/>
  <c r="J8" i="30"/>
  <c r="H8" i="30"/>
  <c r="F8" i="30"/>
  <c r="D8" i="30"/>
  <c r="C8" i="30"/>
  <c r="E8" i="30" s="1"/>
  <c r="C7" i="30"/>
  <c r="E7" i="30" s="1"/>
  <c r="I8" i="30" l="1"/>
  <c r="F7" i="30"/>
  <c r="I7" i="30" s="1"/>
  <c r="M8" i="30"/>
  <c r="J7" i="30"/>
  <c r="M7" i="30" s="1"/>
  <c r="G44" i="30"/>
  <c r="D43" i="30"/>
  <c r="G43" i="30" s="1"/>
  <c r="K44" i="30"/>
  <c r="H43" i="30"/>
  <c r="K43" i="30" s="1"/>
  <c r="E51" i="30"/>
  <c r="E65" i="30"/>
  <c r="G8" i="30"/>
  <c r="D7" i="30"/>
  <c r="G7" i="30" s="1"/>
  <c r="K8" i="30"/>
  <c r="H7" i="30"/>
  <c r="K7" i="30" s="1"/>
  <c r="L7" i="30"/>
  <c r="I44" i="30"/>
  <c r="F43" i="30"/>
  <c r="I43" i="30" s="1"/>
  <c r="M44" i="30"/>
  <c r="J43" i="30"/>
  <c r="M43" i="30" s="1"/>
  <c r="E45" i="30"/>
  <c r="E55" i="30"/>
  <c r="G58" i="30"/>
  <c r="L79" i="30"/>
  <c r="L115" i="30" s="1"/>
  <c r="G68" i="30"/>
  <c r="E71" i="30"/>
  <c r="G74" i="30"/>
  <c r="C117" i="30"/>
  <c r="E115" i="30"/>
  <c r="E79" i="30"/>
  <c r="I87" i="30"/>
  <c r="F86" i="30"/>
  <c r="I86" i="30" s="1"/>
  <c r="K87" i="30"/>
  <c r="H86" i="30"/>
  <c r="K86" i="30" s="1"/>
  <c r="I91" i="30"/>
  <c r="F90" i="30"/>
  <c r="I90" i="30" s="1"/>
  <c r="K91" i="30"/>
  <c r="H90" i="30"/>
  <c r="K90" i="30" s="1"/>
  <c r="M101" i="30"/>
  <c r="J100" i="30"/>
  <c r="M100" i="30" s="1"/>
  <c r="I107" i="30"/>
  <c r="F106" i="30"/>
  <c r="I106" i="30" s="1"/>
  <c r="K107" i="30"/>
  <c r="H106" i="30"/>
  <c r="K106" i="30" s="1"/>
  <c r="D79" i="30"/>
  <c r="M87" i="30"/>
  <c r="J86" i="30"/>
  <c r="M86" i="30" s="1"/>
  <c r="M91" i="30"/>
  <c r="J90" i="30"/>
  <c r="M90" i="30" s="1"/>
  <c r="H93" i="30"/>
  <c r="K93" i="30" s="1"/>
  <c r="I101" i="30"/>
  <c r="F100" i="30"/>
  <c r="I100" i="30" s="1"/>
  <c r="K101" i="30"/>
  <c r="H100" i="30"/>
  <c r="K100" i="30" s="1"/>
  <c r="J103" i="30"/>
  <c r="M103" i="30" s="1"/>
  <c r="M107" i="30"/>
  <c r="J106" i="30"/>
  <c r="M106" i="30" s="1"/>
  <c r="H109" i="30"/>
  <c r="K109" i="30" s="1"/>
  <c r="H79" i="30" l="1"/>
  <c r="D115" i="30"/>
  <c r="G79" i="30"/>
  <c r="J79" i="30"/>
  <c r="F79" i="30"/>
  <c r="J115" i="30" l="1"/>
  <c r="M79" i="30"/>
  <c r="G115" i="30"/>
  <c r="D117" i="30"/>
  <c r="F117" i="30" s="1"/>
  <c r="H117" i="30" s="1"/>
  <c r="J117" i="30" s="1"/>
  <c r="L117" i="30" s="1"/>
  <c r="L116" i="30" s="1"/>
  <c r="L123" i="30" s="1"/>
  <c r="F115" i="30"/>
  <c r="I79" i="30"/>
  <c r="H115" i="30"/>
  <c r="K79" i="30"/>
  <c r="H116" i="30" l="1"/>
  <c r="K115" i="30"/>
  <c r="F116" i="30"/>
  <c r="I115" i="30"/>
  <c r="J116" i="30"/>
  <c r="M115" i="30"/>
  <c r="J123" i="30" l="1"/>
  <c r="M123" i="30" s="1"/>
  <c r="M116" i="30"/>
  <c r="F123" i="30"/>
  <c r="I123" i="30" s="1"/>
  <c r="I116" i="30"/>
  <c r="H123" i="30"/>
  <c r="K123" i="30" s="1"/>
  <c r="K116" i="30"/>
  <c r="G43" i="29" l="1"/>
  <c r="E43" i="29"/>
  <c r="G42" i="29"/>
  <c r="E42" i="29"/>
  <c r="L36" i="29"/>
  <c r="J36" i="29"/>
  <c r="H36" i="29"/>
  <c r="F36" i="29"/>
  <c r="D35" i="29"/>
  <c r="C35" i="29"/>
  <c r="F35" i="29" s="1"/>
  <c r="H35" i="29" s="1"/>
  <c r="J35" i="29" s="1"/>
  <c r="L35" i="29" s="1"/>
  <c r="E32" i="29"/>
  <c r="C32" i="29"/>
  <c r="D31" i="29"/>
  <c r="C31" i="29"/>
  <c r="E31" i="29" s="1"/>
  <c r="I30" i="29"/>
  <c r="G30" i="29"/>
  <c r="F30" i="29"/>
  <c r="H30" i="29" s="1"/>
  <c r="J30" i="29" s="1"/>
  <c r="L30" i="29" s="1"/>
  <c r="E30" i="29"/>
  <c r="D29" i="29"/>
  <c r="G29" i="29" s="1"/>
  <c r="G28" i="29"/>
  <c r="D28" i="29"/>
  <c r="C28" i="29"/>
  <c r="C29" i="29" s="1"/>
  <c r="E29" i="29" s="1"/>
  <c r="G27" i="29"/>
  <c r="F27" i="29"/>
  <c r="I27" i="29" s="1"/>
  <c r="E27" i="29"/>
  <c r="I26" i="29"/>
  <c r="G26" i="29"/>
  <c r="F26" i="29"/>
  <c r="H26" i="29" s="1"/>
  <c r="J26" i="29" s="1"/>
  <c r="L26" i="29" s="1"/>
  <c r="E26" i="29"/>
  <c r="D25" i="29"/>
  <c r="G25" i="29" s="1"/>
  <c r="C25" i="29"/>
  <c r="E25" i="29" s="1"/>
  <c r="G24" i="29"/>
  <c r="E24" i="29"/>
  <c r="G23" i="29"/>
  <c r="E23" i="29"/>
  <c r="G21" i="29"/>
  <c r="D21" i="29"/>
  <c r="C21" i="29"/>
  <c r="E21" i="29" s="1"/>
  <c r="J19" i="29"/>
  <c r="L19" i="29" s="1"/>
  <c r="G18" i="29"/>
  <c r="F18" i="29"/>
  <c r="E18" i="29"/>
  <c r="L16" i="29"/>
  <c r="J16" i="29"/>
  <c r="G15" i="29"/>
  <c r="D15" i="29"/>
  <c r="C15" i="29"/>
  <c r="E15" i="29" s="1"/>
  <c r="J13" i="29"/>
  <c r="L13" i="29" s="1"/>
  <c r="D12" i="29"/>
  <c r="C12" i="29"/>
  <c r="F12" i="29" s="1"/>
  <c r="H12" i="29" s="1"/>
  <c r="J12" i="29" s="1"/>
  <c r="L12" i="29" s="1"/>
  <c r="G11" i="29"/>
  <c r="E11" i="29"/>
  <c r="H9" i="29"/>
  <c r="J9" i="29" s="1"/>
  <c r="J22" i="29" s="1"/>
  <c r="D9" i="29"/>
  <c r="F9" i="29" s="1"/>
  <c r="F22" i="29" s="1"/>
  <c r="C9" i="29"/>
  <c r="G8" i="29"/>
  <c r="E8" i="29"/>
  <c r="F8" i="29" s="1"/>
  <c r="I7" i="29"/>
  <c r="G7" i="29"/>
  <c r="F7" i="29"/>
  <c r="E7" i="29"/>
  <c r="H22" i="29" l="1"/>
  <c r="M26" i="29"/>
  <c r="H27" i="29"/>
  <c r="M30" i="29"/>
  <c r="D32" i="29"/>
  <c r="G31" i="29"/>
  <c r="H7" i="29"/>
  <c r="F21" i="29"/>
  <c r="I21" i="29" s="1"/>
  <c r="H8" i="29"/>
  <c r="I8" i="29"/>
  <c r="L9" i="29"/>
  <c r="L22" i="29" s="1"/>
  <c r="F11" i="29"/>
  <c r="F24" i="29"/>
  <c r="I24" i="29" s="1"/>
  <c r="I18" i="29"/>
  <c r="H18" i="29"/>
  <c r="K26" i="29"/>
  <c r="E28" i="29"/>
  <c r="K30" i="29"/>
  <c r="C33" i="29"/>
  <c r="E33" i="29" l="1"/>
  <c r="C34" i="29"/>
  <c r="K18" i="29"/>
  <c r="J18" i="29"/>
  <c r="H21" i="29"/>
  <c r="K21" i="29" s="1"/>
  <c r="J8" i="29"/>
  <c r="K8" i="29"/>
  <c r="H11" i="29"/>
  <c r="J7" i="29"/>
  <c r="K7" i="29"/>
  <c r="I11" i="29"/>
  <c r="F23" i="29"/>
  <c r="F15" i="29"/>
  <c r="I15" i="29" s="1"/>
  <c r="D33" i="29"/>
  <c r="G32" i="29"/>
  <c r="K27" i="29"/>
  <c r="J27" i="29"/>
  <c r="D34" i="29" l="1"/>
  <c r="G33" i="29"/>
  <c r="F28" i="29"/>
  <c r="I23" i="29"/>
  <c r="F31" i="29"/>
  <c r="F25" i="29"/>
  <c r="I25" i="29" s="1"/>
  <c r="K11" i="29"/>
  <c r="F34" i="29"/>
  <c r="H34" i="29" s="1"/>
  <c r="J34" i="29" s="1"/>
  <c r="L34" i="29" s="1"/>
  <c r="M27" i="29"/>
  <c r="L27" i="29"/>
  <c r="L7" i="29"/>
  <c r="J11" i="29"/>
  <c r="M7" i="29"/>
  <c r="H15" i="29"/>
  <c r="K15" i="29" s="1"/>
  <c r="J21" i="29"/>
  <c r="M21" i="29" s="1"/>
  <c r="L8" i="29"/>
  <c r="M8" i="29"/>
  <c r="J24" i="29"/>
  <c r="M24" i="29" s="1"/>
  <c r="M18" i="29"/>
  <c r="L18" i="29"/>
  <c r="H24" i="29"/>
  <c r="K24" i="29" s="1"/>
  <c r="L21" i="29" l="1"/>
  <c r="L24" i="29" s="1"/>
  <c r="M11" i="29"/>
  <c r="J23" i="29"/>
  <c r="J15" i="29"/>
  <c r="M15" i="29" s="1"/>
  <c r="H23" i="29"/>
  <c r="L11" i="29"/>
  <c r="F32" i="29"/>
  <c r="I31" i="29"/>
  <c r="F29" i="29"/>
  <c r="I29" i="29" s="1"/>
  <c r="I28" i="29"/>
  <c r="H28" i="29" l="1"/>
  <c r="K23" i="29"/>
  <c r="H31" i="29"/>
  <c r="H25" i="29"/>
  <c r="K25" i="29" s="1"/>
  <c r="J28" i="29"/>
  <c r="M23" i="29"/>
  <c r="J31" i="29"/>
  <c r="J25" i="29"/>
  <c r="M25" i="29" s="1"/>
  <c r="F33" i="29"/>
  <c r="I32" i="29"/>
  <c r="L15" i="29"/>
  <c r="L23" i="29" s="1"/>
  <c r="L28" i="29" l="1"/>
  <c r="L29" i="29" s="1"/>
  <c r="L31" i="29"/>
  <c r="L32" i="29" s="1"/>
  <c r="L33" i="29" s="1"/>
  <c r="L42" i="29" s="1"/>
  <c r="L43" i="29" s="1"/>
  <c r="L25" i="29"/>
  <c r="F42" i="29"/>
  <c r="I33" i="29"/>
  <c r="J32" i="29"/>
  <c r="M31" i="29"/>
  <c r="J29" i="29"/>
  <c r="M29" i="29" s="1"/>
  <c r="M28" i="29"/>
  <c r="H32" i="29"/>
  <c r="K31" i="29"/>
  <c r="H29" i="29"/>
  <c r="K29" i="29" s="1"/>
  <c r="K28" i="29"/>
  <c r="H33" i="29" l="1"/>
  <c r="K32" i="29"/>
  <c r="J33" i="29"/>
  <c r="M32" i="29"/>
  <c r="F43" i="29"/>
  <c r="I43" i="29" s="1"/>
  <c r="I42" i="29"/>
  <c r="J42" i="29" l="1"/>
  <c r="M33" i="29"/>
  <c r="H42" i="29"/>
  <c r="K33" i="29"/>
  <c r="H43" i="29" l="1"/>
  <c r="K43" i="29" s="1"/>
  <c r="K42" i="29"/>
  <c r="M42" i="29"/>
  <c r="J43" i="29"/>
  <c r="M43" i="29" s="1"/>
  <c r="G21" i="28" l="1"/>
  <c r="G18" i="28"/>
  <c r="E18" i="28"/>
  <c r="L12" i="28"/>
  <c r="J12" i="28"/>
  <c r="H12" i="28"/>
  <c r="F12" i="28"/>
  <c r="F21" i="28" s="1"/>
  <c r="I21" i="28" s="1"/>
  <c r="D12" i="28"/>
  <c r="C12" i="28"/>
  <c r="J11" i="28"/>
  <c r="L11" i="28" s="1"/>
  <c r="H11" i="28"/>
  <c r="F10" i="28"/>
  <c r="F18" i="28" s="1"/>
  <c r="I18" i="28" s="1"/>
  <c r="I9" i="28"/>
  <c r="G9" i="28"/>
  <c r="E9" i="28"/>
  <c r="F8" i="28"/>
  <c r="H8" i="28" s="1"/>
  <c r="J8" i="28" s="1"/>
  <c r="L8" i="28" s="1"/>
  <c r="D8" i="28"/>
  <c r="C8" i="28"/>
  <c r="I7" i="28"/>
  <c r="H7" i="28"/>
  <c r="K7" i="28" s="1"/>
  <c r="G7" i="28"/>
  <c r="E7" i="28"/>
  <c r="H9" i="28" l="1"/>
  <c r="J7" i="28"/>
  <c r="M7" i="28" l="1"/>
  <c r="J9" i="28"/>
  <c r="L7" i="28"/>
  <c r="L9" i="28" s="1"/>
  <c r="K9" i="28"/>
  <c r="H21" i="28"/>
  <c r="K21" i="28" s="1"/>
  <c r="H10" i="28"/>
  <c r="H18" i="28" s="1"/>
  <c r="K18" i="28" s="1"/>
  <c r="J10" i="28" l="1"/>
  <c r="M9" i="28"/>
  <c r="J21" i="28"/>
  <c r="M21" i="28" s="1"/>
  <c r="L21" i="28"/>
  <c r="L10" i="28"/>
  <c r="L18" i="28" s="1"/>
  <c r="N9" i="28"/>
  <c r="M10" i="28" l="1"/>
  <c r="J18" i="28"/>
  <c r="M18" i="28" s="1"/>
  <c r="H23" i="27" l="1"/>
  <c r="H21" i="27"/>
  <c r="F21" i="27"/>
  <c r="D21" i="27"/>
  <c r="F20" i="27"/>
  <c r="D20" i="27"/>
  <c r="M13" i="27"/>
  <c r="K13" i="27"/>
  <c r="I13" i="27"/>
  <c r="G13" i="27"/>
  <c r="J11" i="27"/>
  <c r="H11" i="27"/>
  <c r="G11" i="27"/>
  <c r="I11" i="27" s="1"/>
  <c r="F11" i="27"/>
  <c r="D11" i="27"/>
  <c r="H10" i="27"/>
  <c r="F10" i="27"/>
  <c r="D10" i="27"/>
  <c r="E8" i="27"/>
  <c r="C8" i="27"/>
  <c r="G8" i="27" s="1"/>
  <c r="I8" i="27" s="1"/>
  <c r="K8" i="27" s="1"/>
  <c r="M8" i="27" s="1"/>
  <c r="B8" i="27"/>
  <c r="E7" i="27"/>
  <c r="H7" i="27" s="1"/>
  <c r="C7" i="27"/>
  <c r="F7" i="27" s="1"/>
  <c r="B7" i="27"/>
  <c r="D7" i="27" s="1"/>
  <c r="J6" i="27"/>
  <c r="H6" i="27"/>
  <c r="G6" i="27"/>
  <c r="F6" i="27"/>
  <c r="D6" i="27"/>
  <c r="G10" i="27" l="1"/>
  <c r="K11" i="27"/>
  <c r="L11" i="27"/>
  <c r="G7" i="27"/>
  <c r="I6" i="27"/>
  <c r="K6" i="27" l="1"/>
  <c r="L6" i="27"/>
  <c r="G12" i="27"/>
  <c r="G21" i="27" s="1"/>
  <c r="J10" i="27"/>
  <c r="J7" i="27"/>
  <c r="I7" i="27"/>
  <c r="M11" i="27"/>
  <c r="N11" i="27"/>
  <c r="L7" i="27" l="1"/>
  <c r="K7" i="27"/>
  <c r="I10" i="27"/>
  <c r="G23" i="27"/>
  <c r="J23" i="27" s="1"/>
  <c r="J21" i="27"/>
  <c r="K10" i="27"/>
  <c r="M6" i="27"/>
  <c r="N6" i="27"/>
  <c r="I12" i="27" l="1"/>
  <c r="I21" i="27" s="1"/>
  <c r="L10" i="27"/>
  <c r="K12" i="27"/>
  <c r="K21" i="27" s="1"/>
  <c r="N10" i="27"/>
  <c r="N7" i="27"/>
  <c r="M7" i="27"/>
  <c r="M10" i="27" s="1"/>
  <c r="M12" i="27" s="1"/>
  <c r="M21" i="27" s="1"/>
  <c r="M23" i="27" s="1"/>
  <c r="K23" i="27" l="1"/>
  <c r="N23" i="27" s="1"/>
  <c r="N21" i="27"/>
  <c r="I23" i="27"/>
  <c r="L23" i="27" s="1"/>
  <c r="L21" i="27"/>
  <c r="E61" i="26" l="1"/>
  <c r="C60" i="26"/>
  <c r="E59" i="26"/>
  <c r="G58" i="26"/>
  <c r="E57" i="26"/>
  <c r="C56" i="26"/>
  <c r="E55" i="26"/>
  <c r="G54" i="26"/>
  <c r="E53" i="26"/>
  <c r="C52" i="26"/>
  <c r="P51" i="26"/>
  <c r="F51" i="26"/>
  <c r="D51" i="26"/>
  <c r="E60" i="26" s="1"/>
  <c r="B51" i="26"/>
  <c r="N40" i="26"/>
  <c r="L40" i="26"/>
  <c r="J40" i="26"/>
  <c r="H40" i="26"/>
  <c r="H29" i="26"/>
  <c r="K27" i="26"/>
  <c r="M27" i="26" s="1"/>
  <c r="O27" i="26" s="1"/>
  <c r="K26" i="26"/>
  <c r="M26" i="26" s="1"/>
  <c r="O26" i="26" s="1"/>
  <c r="K25" i="26"/>
  <c r="M25" i="26" s="1"/>
  <c r="O25" i="26" s="1"/>
  <c r="K24" i="26"/>
  <c r="M24" i="26" s="1"/>
  <c r="O24" i="26" s="1"/>
  <c r="K23" i="26"/>
  <c r="M23" i="26" s="1"/>
  <c r="O23" i="26" s="1"/>
  <c r="K22" i="26"/>
  <c r="M22" i="26" s="1"/>
  <c r="O22" i="26" s="1"/>
  <c r="K21" i="26"/>
  <c r="M21" i="26" s="1"/>
  <c r="O21" i="26" s="1"/>
  <c r="K20" i="26"/>
  <c r="M20" i="26" s="1"/>
  <c r="O20" i="26" s="1"/>
  <c r="K19" i="26"/>
  <c r="M19" i="26" s="1"/>
  <c r="O19" i="26" s="1"/>
  <c r="K18" i="26"/>
  <c r="M18" i="26" s="1"/>
  <c r="O18" i="26" s="1"/>
  <c r="G16" i="26"/>
  <c r="E15" i="26"/>
  <c r="C14" i="26"/>
  <c r="E13" i="26"/>
  <c r="G12" i="26"/>
  <c r="E11" i="26"/>
  <c r="C10" i="26"/>
  <c r="E9" i="26"/>
  <c r="G8" i="26"/>
  <c r="E7" i="26"/>
  <c r="F6" i="26"/>
  <c r="D6" i="26"/>
  <c r="D62" i="26" s="1"/>
  <c r="B6" i="26"/>
  <c r="H73" i="25"/>
  <c r="F73" i="25"/>
  <c r="D73" i="25"/>
  <c r="M65" i="25"/>
  <c r="K65" i="25"/>
  <c r="I65" i="25"/>
  <c r="G65" i="25"/>
  <c r="E60" i="25"/>
  <c r="H60" i="25" s="1"/>
  <c r="H59" i="25"/>
  <c r="F59" i="25"/>
  <c r="E59" i="25"/>
  <c r="C59" i="25"/>
  <c r="B59" i="25"/>
  <c r="D59" i="25" s="1"/>
  <c r="E58" i="25"/>
  <c r="H58" i="25" s="1"/>
  <c r="C58" i="25"/>
  <c r="F58" i="25" s="1"/>
  <c r="B58" i="25"/>
  <c r="M56" i="25"/>
  <c r="K56" i="25"/>
  <c r="N56" i="25" s="1"/>
  <c r="I56" i="25"/>
  <c r="L56" i="25" s="1"/>
  <c r="G56" i="25"/>
  <c r="J56" i="25" s="1"/>
  <c r="E56" i="25"/>
  <c r="H56" i="25" s="1"/>
  <c r="C56" i="25"/>
  <c r="F56" i="25" s="1"/>
  <c r="B56" i="25"/>
  <c r="D56" i="25" s="1"/>
  <c r="N55" i="25"/>
  <c r="M55" i="25"/>
  <c r="M57" i="25" s="1"/>
  <c r="L55" i="25"/>
  <c r="K55" i="25"/>
  <c r="J55" i="25"/>
  <c r="I55" i="25"/>
  <c r="H55" i="25"/>
  <c r="G55" i="25"/>
  <c r="F55" i="25"/>
  <c r="E55" i="25"/>
  <c r="C55" i="25"/>
  <c r="B55" i="25"/>
  <c r="B57" i="25" s="1"/>
  <c r="D57" i="25" s="1"/>
  <c r="E50" i="25"/>
  <c r="H50" i="25" s="1"/>
  <c r="C50" i="25"/>
  <c r="F50" i="25" s="1"/>
  <c r="B50" i="25"/>
  <c r="D50" i="25" s="1"/>
  <c r="H49" i="25"/>
  <c r="F49" i="25"/>
  <c r="D49" i="25"/>
  <c r="H48" i="25"/>
  <c r="F48" i="25"/>
  <c r="D48" i="25"/>
  <c r="N47" i="25"/>
  <c r="M47" i="25"/>
  <c r="L47" i="25"/>
  <c r="K47" i="25"/>
  <c r="J47" i="25"/>
  <c r="I47" i="25"/>
  <c r="H47" i="25"/>
  <c r="G47" i="25"/>
  <c r="F47" i="25"/>
  <c r="E47" i="25"/>
  <c r="C47" i="25"/>
  <c r="B47" i="25"/>
  <c r="D47" i="25" s="1"/>
  <c r="N46" i="25"/>
  <c r="L46" i="25"/>
  <c r="J46" i="25"/>
  <c r="H46" i="25"/>
  <c r="G49" i="25" s="1"/>
  <c r="F46" i="25"/>
  <c r="D46" i="25"/>
  <c r="N45" i="25"/>
  <c r="L45" i="25"/>
  <c r="J45" i="25"/>
  <c r="H45" i="25"/>
  <c r="F45" i="25"/>
  <c r="D45" i="25"/>
  <c r="M42" i="25"/>
  <c r="M52" i="25" s="1"/>
  <c r="M62" i="25" s="1"/>
  <c r="K42" i="25"/>
  <c r="K52" i="25" s="1"/>
  <c r="K62" i="25" s="1"/>
  <c r="I42" i="25"/>
  <c r="I52" i="25" s="1"/>
  <c r="I62" i="25" s="1"/>
  <c r="G42" i="25"/>
  <c r="G52" i="25" s="1"/>
  <c r="E40" i="25"/>
  <c r="H40" i="25" s="1"/>
  <c r="C40" i="25"/>
  <c r="F40" i="25" s="1"/>
  <c r="B40" i="25"/>
  <c r="D40" i="25" s="1"/>
  <c r="H39" i="25"/>
  <c r="F39" i="25"/>
  <c r="D39" i="25"/>
  <c r="H38" i="25"/>
  <c r="F38" i="25"/>
  <c r="D38" i="25"/>
  <c r="N37" i="25"/>
  <c r="M37" i="25"/>
  <c r="L37" i="25"/>
  <c r="K37" i="25"/>
  <c r="J37" i="25"/>
  <c r="I37" i="25"/>
  <c r="H37" i="25"/>
  <c r="G37" i="25"/>
  <c r="F37" i="25"/>
  <c r="E37" i="25"/>
  <c r="C37" i="25"/>
  <c r="B37" i="25"/>
  <c r="D37" i="25" s="1"/>
  <c r="N36" i="25"/>
  <c r="L36" i="25"/>
  <c r="J36" i="25"/>
  <c r="H36" i="25"/>
  <c r="G39" i="25" s="1"/>
  <c r="F36" i="25"/>
  <c r="D36" i="25"/>
  <c r="N35" i="25"/>
  <c r="L35" i="25"/>
  <c r="J35" i="25"/>
  <c r="H35" i="25"/>
  <c r="G38" i="25" s="1"/>
  <c r="F35" i="25"/>
  <c r="D35" i="25"/>
  <c r="E30" i="25"/>
  <c r="H30" i="25" s="1"/>
  <c r="C30" i="25"/>
  <c r="F30" i="25" s="1"/>
  <c r="B30" i="25"/>
  <c r="D30" i="25" s="1"/>
  <c r="H29" i="25"/>
  <c r="F29" i="25"/>
  <c r="D29" i="25"/>
  <c r="H28" i="25"/>
  <c r="F28" i="25"/>
  <c r="D28" i="25"/>
  <c r="N27" i="25"/>
  <c r="M27" i="25"/>
  <c r="L27" i="25"/>
  <c r="K27" i="25"/>
  <c r="J27" i="25"/>
  <c r="I27" i="25"/>
  <c r="H27" i="25"/>
  <c r="G27" i="25"/>
  <c r="F27" i="25"/>
  <c r="E27" i="25"/>
  <c r="C27" i="25"/>
  <c r="B27" i="25"/>
  <c r="D27" i="25" s="1"/>
  <c r="N26" i="25"/>
  <c r="L26" i="25"/>
  <c r="J26" i="25"/>
  <c r="H26" i="25"/>
  <c r="G29" i="25" s="1"/>
  <c r="F26" i="25"/>
  <c r="D26" i="25"/>
  <c r="N25" i="25"/>
  <c r="L25" i="25"/>
  <c r="J25" i="25"/>
  <c r="H25" i="25"/>
  <c r="G28" i="25" s="1"/>
  <c r="F25" i="25"/>
  <c r="D25" i="25"/>
  <c r="M20" i="25"/>
  <c r="I20" i="25"/>
  <c r="E20" i="25"/>
  <c r="H20" i="25" s="1"/>
  <c r="C20" i="25"/>
  <c r="F20" i="25" s="1"/>
  <c r="B20" i="25"/>
  <c r="D20" i="25" s="1"/>
  <c r="L19" i="25"/>
  <c r="H19" i="25"/>
  <c r="F19" i="25"/>
  <c r="D19" i="25"/>
  <c r="L18" i="25"/>
  <c r="H18" i="25"/>
  <c r="F18" i="25"/>
  <c r="D18" i="25"/>
  <c r="N17" i="25"/>
  <c r="M17" i="25"/>
  <c r="L17" i="25"/>
  <c r="K17" i="25"/>
  <c r="J17" i="25"/>
  <c r="I17" i="25"/>
  <c r="H17" i="25"/>
  <c r="G17" i="25"/>
  <c r="F17" i="25"/>
  <c r="E17" i="25"/>
  <c r="C17" i="25"/>
  <c r="B17" i="25"/>
  <c r="D17" i="25" s="1"/>
  <c r="N16" i="25"/>
  <c r="L16" i="25"/>
  <c r="J16" i="25"/>
  <c r="H16" i="25"/>
  <c r="G19" i="25" s="1"/>
  <c r="I19" i="25" s="1"/>
  <c r="K19" i="25" s="1"/>
  <c r="M19" i="25" s="1"/>
  <c r="F16" i="25"/>
  <c r="D16" i="25"/>
  <c r="N15" i="25"/>
  <c r="L15" i="25"/>
  <c r="J15" i="25"/>
  <c r="H15" i="25"/>
  <c r="G18" i="25" s="1"/>
  <c r="I18" i="25" s="1"/>
  <c r="K18" i="25" s="1"/>
  <c r="M18" i="25" s="1"/>
  <c r="F15" i="25"/>
  <c r="D15" i="25"/>
  <c r="C12" i="25"/>
  <c r="H11" i="25"/>
  <c r="F11" i="25"/>
  <c r="E11" i="25"/>
  <c r="E12" i="25" s="1"/>
  <c r="C11" i="25"/>
  <c r="B11" i="25"/>
  <c r="B12" i="25" s="1"/>
  <c r="H10" i="25"/>
  <c r="F10" i="25"/>
  <c r="D10" i="25"/>
  <c r="H9" i="25"/>
  <c r="F9" i="25"/>
  <c r="D9" i="25"/>
  <c r="M8" i="25"/>
  <c r="K8" i="25"/>
  <c r="N8" i="25" s="1"/>
  <c r="I8" i="25"/>
  <c r="L8" i="25" s="1"/>
  <c r="G8" i="25"/>
  <c r="J8" i="25" s="1"/>
  <c r="E8" i="25"/>
  <c r="H8" i="25" s="1"/>
  <c r="C8" i="25"/>
  <c r="F8" i="25" s="1"/>
  <c r="B8" i="25"/>
  <c r="D8" i="25" s="1"/>
  <c r="N7" i="25"/>
  <c r="L7" i="25"/>
  <c r="J7" i="25"/>
  <c r="H7" i="25"/>
  <c r="F7" i="25"/>
  <c r="D7" i="25"/>
  <c r="N6" i="25"/>
  <c r="L6" i="25"/>
  <c r="J6" i="25"/>
  <c r="H6" i="25"/>
  <c r="F6" i="25"/>
  <c r="D6" i="25"/>
  <c r="E61" i="25" l="1"/>
  <c r="E51" i="25"/>
  <c r="E41" i="25"/>
  <c r="E31" i="25"/>
  <c r="E21" i="25"/>
  <c r="C61" i="25"/>
  <c r="C51" i="25"/>
  <c r="C41" i="25"/>
  <c r="C31" i="25"/>
  <c r="C21" i="25"/>
  <c r="L20" i="25"/>
  <c r="I38" i="25"/>
  <c r="G40" i="25"/>
  <c r="J38" i="25"/>
  <c r="I39" i="25"/>
  <c r="J39" i="25"/>
  <c r="B61" i="25"/>
  <c r="B51" i="25"/>
  <c r="B41" i="25"/>
  <c r="B31" i="25"/>
  <c r="B21" i="25"/>
  <c r="D11" i="25"/>
  <c r="G12" i="25"/>
  <c r="J18" i="25"/>
  <c r="N18" i="25"/>
  <c r="J19" i="25"/>
  <c r="N19" i="25"/>
  <c r="G20" i="25"/>
  <c r="K20" i="25"/>
  <c r="I28" i="25"/>
  <c r="G30" i="25"/>
  <c r="J28" i="25"/>
  <c r="I29" i="25"/>
  <c r="J29" i="25"/>
  <c r="G62" i="25"/>
  <c r="G58" i="25" s="1"/>
  <c r="G48" i="25"/>
  <c r="I49" i="25"/>
  <c r="J49" i="25"/>
  <c r="D55" i="25"/>
  <c r="C57" i="25"/>
  <c r="F57" i="25" s="1"/>
  <c r="E57" i="25"/>
  <c r="H57" i="25" s="1"/>
  <c r="G57" i="25"/>
  <c r="J57" i="25" s="1"/>
  <c r="I57" i="25"/>
  <c r="L57" i="25" s="1"/>
  <c r="K57" i="25"/>
  <c r="N57" i="25" s="1"/>
  <c r="B60" i="25"/>
  <c r="D60" i="25" s="1"/>
  <c r="G59" i="25"/>
  <c r="C60" i="25"/>
  <c r="F60" i="25" s="1"/>
  <c r="B62" i="26"/>
  <c r="C15" i="26"/>
  <c r="C13" i="26"/>
  <c r="I13" i="26" s="1"/>
  <c r="K13" i="26" s="1"/>
  <c r="M13" i="26" s="1"/>
  <c r="O13" i="26" s="1"/>
  <c r="C11" i="26"/>
  <c r="C9" i="26"/>
  <c r="C7" i="26"/>
  <c r="G15" i="26"/>
  <c r="I15" i="26" s="1"/>
  <c r="K15" i="26" s="1"/>
  <c r="M15" i="26" s="1"/>
  <c r="O15" i="26" s="1"/>
  <c r="G13" i="26"/>
  <c r="G11" i="26"/>
  <c r="I11" i="26" s="1"/>
  <c r="K11" i="26" s="1"/>
  <c r="M11" i="26" s="1"/>
  <c r="O11" i="26" s="1"/>
  <c r="G9" i="26"/>
  <c r="G7" i="26"/>
  <c r="I7" i="26" s="1"/>
  <c r="K7" i="26" s="1"/>
  <c r="M7" i="26" s="1"/>
  <c r="O7" i="26" s="1"/>
  <c r="C8" i="26"/>
  <c r="I9" i="26"/>
  <c r="K9" i="26" s="1"/>
  <c r="M9" i="26" s="1"/>
  <c r="O9" i="26" s="1"/>
  <c r="G10" i="26"/>
  <c r="C12" i="26"/>
  <c r="G14" i="26"/>
  <c r="C16" i="26"/>
  <c r="F62" i="26"/>
  <c r="D58" i="25"/>
  <c r="E8" i="26"/>
  <c r="I8" i="26" s="1"/>
  <c r="K8" i="26" s="1"/>
  <c r="M8" i="26" s="1"/>
  <c r="O8" i="26" s="1"/>
  <c r="E10" i="26"/>
  <c r="I10" i="26" s="1"/>
  <c r="K10" i="26" s="1"/>
  <c r="M10" i="26" s="1"/>
  <c r="O10" i="26" s="1"/>
  <c r="E12" i="26"/>
  <c r="I12" i="26" s="1"/>
  <c r="K12" i="26" s="1"/>
  <c r="M12" i="26" s="1"/>
  <c r="O12" i="26" s="1"/>
  <c r="E14" i="26"/>
  <c r="E16" i="26"/>
  <c r="I16" i="26" s="1"/>
  <c r="K16" i="26" s="1"/>
  <c r="M16" i="26" s="1"/>
  <c r="O16" i="26" s="1"/>
  <c r="C61" i="26"/>
  <c r="C59" i="26"/>
  <c r="C57" i="26"/>
  <c r="C55" i="26"/>
  <c r="C53" i="26"/>
  <c r="G61" i="26"/>
  <c r="G59" i="26"/>
  <c r="G57" i="26"/>
  <c r="G55" i="26"/>
  <c r="G53" i="26"/>
  <c r="G52" i="26"/>
  <c r="C54" i="26"/>
  <c r="G56" i="26"/>
  <c r="C58" i="26"/>
  <c r="G60" i="26"/>
  <c r="E52" i="26"/>
  <c r="E54" i="26"/>
  <c r="E56" i="26"/>
  <c r="E58" i="26"/>
  <c r="I59" i="25" l="1"/>
  <c r="J59" i="25"/>
  <c r="G10" i="25"/>
  <c r="J10" i="25" s="1"/>
  <c r="I48" i="25"/>
  <c r="G50" i="25"/>
  <c r="J48" i="25"/>
  <c r="K28" i="25"/>
  <c r="I30" i="25"/>
  <c r="L28" i="25"/>
  <c r="J20" i="25"/>
  <c r="G9" i="25"/>
  <c r="K39" i="25"/>
  <c r="L39" i="25"/>
  <c r="I10" i="25"/>
  <c r="L10" i="25" s="1"/>
  <c r="J40" i="25"/>
  <c r="I14" i="26"/>
  <c r="K14" i="26" s="1"/>
  <c r="M14" i="26" s="1"/>
  <c r="O14" i="26" s="1"/>
  <c r="K49" i="25"/>
  <c r="L49" i="25"/>
  <c r="J58" i="25"/>
  <c r="G60" i="25"/>
  <c r="I58" i="25"/>
  <c r="K29" i="25"/>
  <c r="L29" i="25"/>
  <c r="J30" i="25"/>
  <c r="N20" i="25"/>
  <c r="G61" i="25"/>
  <c r="G51" i="25"/>
  <c r="G41" i="25"/>
  <c r="G43" i="25" s="1"/>
  <c r="J43" i="25" s="1"/>
  <c r="G31" i="25"/>
  <c r="G33" i="25" s="1"/>
  <c r="J33" i="25" s="1"/>
  <c r="G21" i="25"/>
  <c r="G23" i="25" s="1"/>
  <c r="J23" i="25" s="1"/>
  <c r="I12" i="25"/>
  <c r="K38" i="25"/>
  <c r="I40" i="25"/>
  <c r="L38" i="25"/>
  <c r="I9" i="25"/>
  <c r="I11" i="25" l="1"/>
  <c r="L11" i="25" s="1"/>
  <c r="L9" i="25"/>
  <c r="L40" i="25"/>
  <c r="I61" i="25"/>
  <c r="I51" i="25"/>
  <c r="I41" i="25"/>
  <c r="I43" i="25" s="1"/>
  <c r="L43" i="25" s="1"/>
  <c r="I31" i="25"/>
  <c r="I21" i="25"/>
  <c r="I23" i="25" s="1"/>
  <c r="L23" i="25" s="1"/>
  <c r="K12" i="25"/>
  <c r="L58" i="25"/>
  <c r="I60" i="25"/>
  <c r="K58" i="25"/>
  <c r="M49" i="25"/>
  <c r="N49" i="25"/>
  <c r="M39" i="25"/>
  <c r="N39" i="25"/>
  <c r="M28" i="25"/>
  <c r="M30" i="25" s="1"/>
  <c r="K30" i="25"/>
  <c r="N28" i="25"/>
  <c r="G53" i="25"/>
  <c r="J53" i="25" s="1"/>
  <c r="J50" i="25"/>
  <c r="K59" i="25"/>
  <c r="L59" i="25"/>
  <c r="M38" i="25"/>
  <c r="K40" i="25"/>
  <c r="N38" i="25"/>
  <c r="K9" i="25"/>
  <c r="M29" i="25"/>
  <c r="N29" i="25"/>
  <c r="G63" i="25"/>
  <c r="J60" i="25"/>
  <c r="G11" i="25"/>
  <c r="J11" i="25" s="1"/>
  <c r="J9" i="25"/>
  <c r="L30" i="25"/>
  <c r="I33" i="25"/>
  <c r="L33" i="25" s="1"/>
  <c r="K48" i="25"/>
  <c r="I50" i="25"/>
  <c r="L48" i="25"/>
  <c r="L50" i="25" l="1"/>
  <c r="I53" i="25"/>
  <c r="L53" i="25" s="1"/>
  <c r="K11" i="25"/>
  <c r="N11" i="25" s="1"/>
  <c r="N9" i="25"/>
  <c r="N40" i="25"/>
  <c r="N58" i="25"/>
  <c r="K60" i="25"/>
  <c r="M58" i="25"/>
  <c r="M48" i="25"/>
  <c r="M50" i="25" s="1"/>
  <c r="K50" i="25"/>
  <c r="N48" i="25"/>
  <c r="J63" i="25"/>
  <c r="G64" i="25"/>
  <c r="G73" i="25" s="1"/>
  <c r="M40" i="25"/>
  <c r="M9" i="25"/>
  <c r="M59" i="25"/>
  <c r="N59" i="25"/>
  <c r="N30" i="25"/>
  <c r="K10" i="25"/>
  <c r="N10" i="25" s="1"/>
  <c r="M10" i="25"/>
  <c r="L60" i="25"/>
  <c r="I63" i="25"/>
  <c r="K61" i="25"/>
  <c r="K51" i="25"/>
  <c r="K41" i="25"/>
  <c r="K43" i="25" s="1"/>
  <c r="N43" i="25" s="1"/>
  <c r="K31" i="25"/>
  <c r="K33" i="25" s="1"/>
  <c r="N33" i="25" s="1"/>
  <c r="K21" i="25"/>
  <c r="K23" i="25" s="1"/>
  <c r="N23" i="25" s="1"/>
  <c r="M12" i="25"/>
  <c r="M61" i="25" l="1"/>
  <c r="M51" i="25"/>
  <c r="M41" i="25"/>
  <c r="M43" i="25" s="1"/>
  <c r="M31" i="25"/>
  <c r="M33" i="25" s="1"/>
  <c r="M21" i="25"/>
  <c r="M23" i="25" s="1"/>
  <c r="I64" i="25"/>
  <c r="I73" i="25" s="1"/>
  <c r="L63" i="25"/>
  <c r="M11" i="25"/>
  <c r="H6" i="26"/>
  <c r="J73" i="25"/>
  <c r="M53" i="25"/>
  <c r="N60" i="25"/>
  <c r="K63" i="25"/>
  <c r="N50" i="25"/>
  <c r="K53" i="25"/>
  <c r="N53" i="25" s="1"/>
  <c r="M60" i="25"/>
  <c r="M63" i="25" s="1"/>
  <c r="M64" i="25" l="1"/>
  <c r="M73" i="25" s="1"/>
  <c r="N6" i="26" s="1"/>
  <c r="N63" i="25"/>
  <c r="K64" i="25"/>
  <c r="K73" i="25" s="1"/>
  <c r="H16" i="26"/>
  <c r="H27" i="26" s="1"/>
  <c r="H61" i="26" s="1"/>
  <c r="H14" i="26"/>
  <c r="H25" i="26" s="1"/>
  <c r="H59" i="26" s="1"/>
  <c r="H12" i="26"/>
  <c r="H23" i="26" s="1"/>
  <c r="H57" i="26" s="1"/>
  <c r="H10" i="26"/>
  <c r="H21" i="26" s="1"/>
  <c r="H55" i="26" s="1"/>
  <c r="H8" i="26"/>
  <c r="H19" i="26" s="1"/>
  <c r="H53" i="26" s="1"/>
  <c r="H15" i="26"/>
  <c r="H26" i="26" s="1"/>
  <c r="H60" i="26" s="1"/>
  <c r="H11" i="26"/>
  <c r="H22" i="26" s="1"/>
  <c r="H56" i="26" s="1"/>
  <c r="H7" i="26"/>
  <c r="H18" i="26" s="1"/>
  <c r="H13" i="26"/>
  <c r="H24" i="26" s="1"/>
  <c r="H58" i="26" s="1"/>
  <c r="H9" i="26"/>
  <c r="H20" i="26" s="1"/>
  <c r="H54" i="26" s="1"/>
  <c r="J39" i="26"/>
  <c r="J37" i="26"/>
  <c r="J35" i="26"/>
  <c r="J33" i="26"/>
  <c r="J31" i="26"/>
  <c r="J36" i="26"/>
  <c r="J32" i="26"/>
  <c r="J30" i="26"/>
  <c r="J34" i="26"/>
  <c r="J38" i="26"/>
  <c r="L73" i="25"/>
  <c r="J6" i="26"/>
  <c r="L34" i="26" l="1"/>
  <c r="L32" i="26"/>
  <c r="L31" i="26"/>
  <c r="L35" i="26"/>
  <c r="L39" i="26"/>
  <c r="Q58" i="26"/>
  <c r="R58" i="26"/>
  <c r="Q56" i="26"/>
  <c r="R56" i="26"/>
  <c r="R53" i="26"/>
  <c r="Q53" i="26"/>
  <c r="R57" i="26"/>
  <c r="Q57" i="26"/>
  <c r="R61" i="26"/>
  <c r="Q61" i="26"/>
  <c r="L6" i="26"/>
  <c r="N73" i="25"/>
  <c r="N16" i="26"/>
  <c r="N27" i="26" s="1"/>
  <c r="N14" i="26"/>
  <c r="N25" i="26" s="1"/>
  <c r="N12" i="26"/>
  <c r="N23" i="26" s="1"/>
  <c r="N10" i="26"/>
  <c r="N21" i="26" s="1"/>
  <c r="N8" i="26"/>
  <c r="N19" i="26" s="1"/>
  <c r="N13" i="26"/>
  <c r="N24" i="26" s="1"/>
  <c r="N9" i="26"/>
  <c r="N20" i="26" s="1"/>
  <c r="N15" i="26"/>
  <c r="N26" i="26" s="1"/>
  <c r="N11" i="26"/>
  <c r="N22" i="26" s="1"/>
  <c r="N7" i="26"/>
  <c r="N18" i="26" s="1"/>
  <c r="J16" i="26"/>
  <c r="J27" i="26" s="1"/>
  <c r="J61" i="26" s="1"/>
  <c r="J14" i="26"/>
  <c r="J25" i="26" s="1"/>
  <c r="J59" i="26" s="1"/>
  <c r="J12" i="26"/>
  <c r="J23" i="26" s="1"/>
  <c r="J57" i="26" s="1"/>
  <c r="J10" i="26"/>
  <c r="J21" i="26" s="1"/>
  <c r="J55" i="26" s="1"/>
  <c r="J8" i="26"/>
  <c r="J19" i="26" s="1"/>
  <c r="J53" i="26" s="1"/>
  <c r="J13" i="26"/>
  <c r="J24" i="26" s="1"/>
  <c r="J58" i="26" s="1"/>
  <c r="J9" i="26"/>
  <c r="J20" i="26" s="1"/>
  <c r="J54" i="26" s="1"/>
  <c r="J15" i="26"/>
  <c r="J26" i="26" s="1"/>
  <c r="J60" i="26" s="1"/>
  <c r="J11" i="26"/>
  <c r="J22" i="26" s="1"/>
  <c r="J56" i="26" s="1"/>
  <c r="J7" i="26"/>
  <c r="J18" i="26" s="1"/>
  <c r="L38" i="26"/>
  <c r="L30" i="26"/>
  <c r="J29" i="26"/>
  <c r="L36" i="26"/>
  <c r="N36" i="26" s="1"/>
  <c r="L33" i="26"/>
  <c r="L37" i="26"/>
  <c r="N37" i="26" s="1"/>
  <c r="Q54" i="26"/>
  <c r="R54" i="26"/>
  <c r="H52" i="26"/>
  <c r="H17" i="26"/>
  <c r="Q60" i="26"/>
  <c r="R60" i="26"/>
  <c r="R55" i="26"/>
  <c r="Q55" i="26"/>
  <c r="R59" i="26"/>
  <c r="Q59" i="26"/>
  <c r="N30" i="26" l="1"/>
  <c r="L29" i="26"/>
  <c r="J52" i="26"/>
  <c r="J51" i="26" s="1"/>
  <c r="J17" i="26"/>
  <c r="N58" i="26"/>
  <c r="N59" i="26"/>
  <c r="N39" i="26"/>
  <c r="N31" i="26"/>
  <c r="N34" i="26"/>
  <c r="N56" i="26" s="1"/>
  <c r="Q52" i="26"/>
  <c r="H51" i="26"/>
  <c r="R52" i="26"/>
  <c r="N33" i="26"/>
  <c r="N55" i="26" s="1"/>
  <c r="N38" i="26"/>
  <c r="N52" i="26"/>
  <c r="N17" i="26"/>
  <c r="N60" i="26"/>
  <c r="N53" i="26"/>
  <c r="N61" i="26"/>
  <c r="L16" i="26"/>
  <c r="L27" i="26" s="1"/>
  <c r="L61" i="26" s="1"/>
  <c r="L14" i="26"/>
  <c r="L25" i="26" s="1"/>
  <c r="L59" i="26" s="1"/>
  <c r="L12" i="26"/>
  <c r="L23" i="26" s="1"/>
  <c r="L57" i="26" s="1"/>
  <c r="L10" i="26"/>
  <c r="L21" i="26" s="1"/>
  <c r="L55" i="26" s="1"/>
  <c r="L8" i="26"/>
  <c r="L19" i="26" s="1"/>
  <c r="L53" i="26" s="1"/>
  <c r="L15" i="26"/>
  <c r="L26" i="26" s="1"/>
  <c r="L60" i="26" s="1"/>
  <c r="L11" i="26"/>
  <c r="L22" i="26" s="1"/>
  <c r="L56" i="26" s="1"/>
  <c r="L7" i="26"/>
  <c r="L18" i="26" s="1"/>
  <c r="L13" i="26"/>
  <c r="L24" i="26" s="1"/>
  <c r="L58" i="26" s="1"/>
  <c r="L9" i="26"/>
  <c r="L20" i="26" s="1"/>
  <c r="L54" i="26" s="1"/>
  <c r="N35" i="26"/>
  <c r="N57" i="26" s="1"/>
  <c r="N32" i="26"/>
  <c r="N54" i="26" s="1"/>
  <c r="N51" i="26" l="1"/>
  <c r="I61" i="26"/>
  <c r="I59" i="26"/>
  <c r="I57" i="26"/>
  <c r="I55" i="26"/>
  <c r="I53" i="26"/>
  <c r="I58" i="26"/>
  <c r="I54" i="26"/>
  <c r="Q51" i="26"/>
  <c r="I60" i="26"/>
  <c r="I56" i="26"/>
  <c r="I52" i="26"/>
  <c r="R51" i="26"/>
  <c r="H62" i="26"/>
  <c r="K61" i="26"/>
  <c r="K59" i="26"/>
  <c r="K57" i="26"/>
  <c r="K55" i="26"/>
  <c r="K53" i="26"/>
  <c r="K60" i="26"/>
  <c r="K56" i="26"/>
  <c r="K52" i="26"/>
  <c r="K58" i="26"/>
  <c r="K54" i="26"/>
  <c r="J62" i="26"/>
  <c r="N29" i="26"/>
  <c r="L52" i="26"/>
  <c r="L51" i="26" s="1"/>
  <c r="L17" i="26"/>
  <c r="M61" i="26" l="1"/>
  <c r="M59" i="26"/>
  <c r="M57" i="26"/>
  <c r="M55" i="26"/>
  <c r="M53" i="26"/>
  <c r="M58" i="26"/>
  <c r="M54" i="26"/>
  <c r="M60" i="26"/>
  <c r="M56" i="26"/>
  <c r="M52" i="26"/>
  <c r="L62" i="26"/>
  <c r="O61" i="26"/>
  <c r="O59" i="26"/>
  <c r="O57" i="26"/>
  <c r="O55" i="26"/>
  <c r="O53" i="26"/>
  <c r="O60" i="26"/>
  <c r="O56" i="26"/>
  <c r="O52" i="26"/>
  <c r="O58" i="26"/>
  <c r="O54" i="26"/>
  <c r="N62" i="26"/>
  <c r="H26" i="24" l="1"/>
  <c r="F26" i="24"/>
  <c r="E26" i="24"/>
  <c r="C26" i="24"/>
  <c r="B26" i="24"/>
  <c r="D26" i="24" s="1"/>
  <c r="J25" i="24"/>
  <c r="H25" i="24"/>
  <c r="F25" i="24"/>
  <c r="D25" i="24"/>
  <c r="H24" i="24"/>
  <c r="F24" i="24"/>
  <c r="D24" i="24"/>
  <c r="F23" i="24"/>
  <c r="D23" i="24"/>
  <c r="M16" i="24"/>
  <c r="K16" i="24"/>
  <c r="I16" i="24"/>
  <c r="G16" i="24"/>
  <c r="E14" i="24"/>
  <c r="C14" i="24"/>
  <c r="G14" i="24" s="1"/>
  <c r="I14" i="24" s="1"/>
  <c r="K14" i="24" s="1"/>
  <c r="M14" i="24" s="1"/>
  <c r="B14" i="24"/>
  <c r="E12" i="24"/>
  <c r="C12" i="24"/>
  <c r="G12" i="24" s="1"/>
  <c r="I12" i="24" s="1"/>
  <c r="K12" i="24" s="1"/>
  <c r="M12" i="24" s="1"/>
  <c r="B12" i="24"/>
  <c r="H11" i="24"/>
  <c r="F11" i="24"/>
  <c r="D11" i="24"/>
  <c r="H10" i="24"/>
  <c r="G10" i="24"/>
  <c r="J10" i="24" s="1"/>
  <c r="F10" i="24"/>
  <c r="D10" i="24"/>
  <c r="G9" i="24"/>
  <c r="J9" i="24" s="1"/>
  <c r="E9" i="24"/>
  <c r="H9" i="24" s="1"/>
  <c r="C9" i="24"/>
  <c r="F9" i="24" s="1"/>
  <c r="B9" i="24"/>
  <c r="D9" i="24" s="1"/>
  <c r="J8" i="24"/>
  <c r="H8" i="24"/>
  <c r="G8" i="24"/>
  <c r="I8" i="24" s="1"/>
  <c r="F8" i="24"/>
  <c r="D8" i="24"/>
  <c r="J6" i="24"/>
  <c r="H6" i="24"/>
  <c r="G6" i="24"/>
  <c r="I6" i="24" s="1"/>
  <c r="F6" i="24"/>
  <c r="D6" i="24"/>
  <c r="K8" i="24" l="1"/>
  <c r="L8" i="24"/>
  <c r="K6" i="24"/>
  <c r="I9" i="24"/>
  <c r="L9" i="24" s="1"/>
  <c r="L6" i="24"/>
  <c r="I10" i="24"/>
  <c r="G11" i="24"/>
  <c r="J11" i="24" l="1"/>
  <c r="G15" i="24"/>
  <c r="M6" i="24"/>
  <c r="K9" i="24"/>
  <c r="N9" i="24" s="1"/>
  <c r="N6" i="24"/>
  <c r="M8" i="24"/>
  <c r="N8" i="24"/>
  <c r="L10" i="24"/>
  <c r="I11" i="24"/>
  <c r="K10" i="24"/>
  <c r="N10" i="24" l="1"/>
  <c r="K11" i="24"/>
  <c r="M10" i="24"/>
  <c r="M11" i="24" s="1"/>
  <c r="M15" i="24" s="1"/>
  <c r="G26" i="24"/>
  <c r="I25" i="24"/>
  <c r="I15" i="24"/>
  <c r="L11" i="24"/>
  <c r="M9" i="24"/>
  <c r="L25" i="24" l="1"/>
  <c r="I24" i="24"/>
  <c r="L24" i="24" s="1"/>
  <c r="M26" i="24"/>
  <c r="O25" i="24"/>
  <c r="I26" i="24"/>
  <c r="L26" i="24" s="1"/>
  <c r="K25" i="24"/>
  <c r="J26" i="24"/>
  <c r="G24" i="24"/>
  <c r="J24" i="24" s="1"/>
  <c r="N11" i="24"/>
  <c r="K15" i="24"/>
  <c r="K26" i="24" l="1"/>
  <c r="N26" i="24" s="1"/>
  <c r="M25" i="24"/>
  <c r="M24" i="24" s="1"/>
  <c r="N25" i="24"/>
  <c r="K24" i="24" l="1"/>
  <c r="N24" i="24" s="1"/>
  <c r="D6" i="23" l="1"/>
  <c r="F6" i="23"/>
  <c r="G6" i="23" s="1"/>
  <c r="H6" i="23"/>
  <c r="D8" i="23"/>
  <c r="F8" i="23"/>
  <c r="G8" i="23" s="1"/>
  <c r="H8" i="23"/>
  <c r="D9" i="23"/>
  <c r="F9" i="23"/>
  <c r="G9" i="23" s="1"/>
  <c r="H9" i="23"/>
  <c r="B10" i="23"/>
  <c r="C10" i="23"/>
  <c r="F10" i="23" s="1"/>
  <c r="D10" i="23"/>
  <c r="E10" i="23"/>
  <c r="H10" i="23" s="1"/>
  <c r="D11" i="23"/>
  <c r="F11" i="23"/>
  <c r="G11" i="23"/>
  <c r="J11" i="23" s="1"/>
  <c r="H11" i="23"/>
  <c r="D12" i="23"/>
  <c r="F12" i="23"/>
  <c r="H12" i="23"/>
  <c r="B13" i="23"/>
  <c r="G13" i="23" s="1"/>
  <c r="C13" i="23"/>
  <c r="E13" i="23"/>
  <c r="G14" i="23"/>
  <c r="I14" i="23"/>
  <c r="I11" i="23" s="1"/>
  <c r="K14" i="23"/>
  <c r="M14" i="23"/>
  <c r="B15" i="23"/>
  <c r="C15" i="23"/>
  <c r="E15" i="23"/>
  <c r="G15" i="23"/>
  <c r="I15" i="23" s="1"/>
  <c r="K15" i="23" s="1"/>
  <c r="M15" i="23" s="1"/>
  <c r="G17" i="23"/>
  <c r="I17" i="23"/>
  <c r="K17" i="23"/>
  <c r="M17" i="23"/>
  <c r="D25" i="23"/>
  <c r="F25" i="23"/>
  <c r="D26" i="23"/>
  <c r="F26" i="23"/>
  <c r="H26" i="23"/>
  <c r="D6" i="22"/>
  <c r="F6" i="22"/>
  <c r="G6" i="22"/>
  <c r="H6" i="22"/>
  <c r="I6" i="22"/>
  <c r="K6" i="22"/>
  <c r="D8" i="22"/>
  <c r="F8" i="22"/>
  <c r="G8" i="22"/>
  <c r="J8" i="22" s="1"/>
  <c r="H8" i="22"/>
  <c r="I8" i="22"/>
  <c r="L8" i="22" s="1"/>
  <c r="D9" i="22"/>
  <c r="F9" i="22"/>
  <c r="G9" i="22"/>
  <c r="J9" i="22" s="1"/>
  <c r="H9" i="22"/>
  <c r="I9" i="22"/>
  <c r="L9" i="22" s="1"/>
  <c r="K9" i="22"/>
  <c r="N9" i="22" s="1"/>
  <c r="B10" i="22"/>
  <c r="C10" i="22"/>
  <c r="D10" i="22"/>
  <c r="E10" i="22"/>
  <c r="F10" i="22"/>
  <c r="H10" i="22"/>
  <c r="D11" i="22"/>
  <c r="F11" i="22"/>
  <c r="G11" i="22"/>
  <c r="H11" i="22"/>
  <c r="I11" i="22"/>
  <c r="J11" i="22"/>
  <c r="K11" i="22"/>
  <c r="L11" i="22"/>
  <c r="M11" i="22"/>
  <c r="N11" i="22"/>
  <c r="D12" i="22"/>
  <c r="F12" i="22"/>
  <c r="H12" i="22"/>
  <c r="B13" i="22"/>
  <c r="C13" i="22"/>
  <c r="E13" i="22"/>
  <c r="G13" i="22"/>
  <c r="B15" i="22"/>
  <c r="C15" i="22"/>
  <c r="E15" i="22"/>
  <c r="G17" i="22"/>
  <c r="I17" i="22"/>
  <c r="K17" i="22"/>
  <c r="M17" i="22"/>
  <c r="D25" i="22"/>
  <c r="F25" i="22"/>
  <c r="D26" i="22"/>
  <c r="F26" i="22"/>
  <c r="H26" i="22"/>
  <c r="B6" i="21"/>
  <c r="B8" i="21"/>
  <c r="G15" i="22" l="1"/>
  <c r="I15" i="22" s="1"/>
  <c r="K15" i="22" s="1"/>
  <c r="M15" i="22" s="1"/>
  <c r="G12" i="22"/>
  <c r="I13" i="22"/>
  <c r="N6" i="22"/>
  <c r="I9" i="23"/>
  <c r="J9" i="23"/>
  <c r="I6" i="23"/>
  <c r="J6" i="23"/>
  <c r="G10" i="23"/>
  <c r="J10" i="23" s="1"/>
  <c r="M9" i="22"/>
  <c r="K8" i="22"/>
  <c r="M6" i="22"/>
  <c r="L6" i="22"/>
  <c r="I10" i="22"/>
  <c r="L10" i="22" s="1"/>
  <c r="J6" i="22"/>
  <c r="G10" i="22"/>
  <c r="J10" i="22" s="1"/>
  <c r="L11" i="23"/>
  <c r="K11" i="23"/>
  <c r="G12" i="23"/>
  <c r="I13" i="23"/>
  <c r="K13" i="23" s="1"/>
  <c r="M13" i="23" s="1"/>
  <c r="I8" i="23"/>
  <c r="J8" i="23"/>
  <c r="H20" i="19"/>
  <c r="F20" i="19"/>
  <c r="D20" i="19"/>
  <c r="F19" i="19"/>
  <c r="D19" i="19"/>
  <c r="M12" i="19"/>
  <c r="K12" i="19"/>
  <c r="I12" i="19"/>
  <c r="G12" i="19"/>
  <c r="J10" i="19"/>
  <c r="H10" i="19"/>
  <c r="F10" i="19"/>
  <c r="D10" i="19"/>
  <c r="E9" i="19"/>
  <c r="C9" i="19"/>
  <c r="G9" i="19" s="1"/>
  <c r="B9" i="19"/>
  <c r="M8" i="19"/>
  <c r="K8" i="19"/>
  <c r="I8" i="19"/>
  <c r="G8" i="19"/>
  <c r="L7" i="19"/>
  <c r="J7" i="19"/>
  <c r="H7" i="19"/>
  <c r="G7" i="19"/>
  <c r="I7" i="19" s="1"/>
  <c r="K7" i="19" s="1"/>
  <c r="M7" i="19" s="1"/>
  <c r="F7" i="19"/>
  <c r="D7" i="19"/>
  <c r="J6" i="19"/>
  <c r="H6" i="19"/>
  <c r="G6" i="19"/>
  <c r="I6" i="19" s="1"/>
  <c r="F6" i="19"/>
  <c r="D6" i="19"/>
  <c r="H27" i="18"/>
  <c r="F27" i="18"/>
  <c r="D27" i="18"/>
  <c r="F26" i="18"/>
  <c r="D26" i="18"/>
  <c r="M19" i="18"/>
  <c r="K19" i="18"/>
  <c r="I19" i="18"/>
  <c r="G19" i="18"/>
  <c r="J17" i="18"/>
  <c r="H17" i="18"/>
  <c r="F17" i="18"/>
  <c r="D17" i="18"/>
  <c r="E16" i="18"/>
  <c r="C16" i="18"/>
  <c r="B16" i="18"/>
  <c r="M15" i="18"/>
  <c r="K15" i="18"/>
  <c r="I15" i="18"/>
  <c r="G15" i="18"/>
  <c r="H14" i="18"/>
  <c r="G14" i="18"/>
  <c r="J14" i="18" s="1"/>
  <c r="F14" i="18"/>
  <c r="D14" i="18"/>
  <c r="H13" i="18"/>
  <c r="G13" i="18"/>
  <c r="J13" i="18" s="1"/>
  <c r="F13" i="18"/>
  <c r="D13" i="18"/>
  <c r="E12" i="18"/>
  <c r="H12" i="18" s="1"/>
  <c r="C12" i="18"/>
  <c r="F12" i="18" s="1"/>
  <c r="B12" i="18"/>
  <c r="D12" i="18" s="1"/>
  <c r="H11" i="18"/>
  <c r="F11" i="18"/>
  <c r="D11" i="18"/>
  <c r="H10" i="18"/>
  <c r="F10" i="18"/>
  <c r="D10" i="18"/>
  <c r="H9" i="18"/>
  <c r="F9" i="18"/>
  <c r="E9" i="18"/>
  <c r="C9" i="18"/>
  <c r="B9" i="18"/>
  <c r="D9" i="18" s="1"/>
  <c r="H8" i="18"/>
  <c r="G8" i="18"/>
  <c r="J8" i="18" s="1"/>
  <c r="F8" i="18"/>
  <c r="D8" i="18"/>
  <c r="H7" i="18"/>
  <c r="G7" i="18"/>
  <c r="F7" i="18"/>
  <c r="D7" i="18"/>
  <c r="E6" i="18"/>
  <c r="H6" i="18" s="1"/>
  <c r="C6" i="18"/>
  <c r="F6" i="18" s="1"/>
  <c r="B6" i="18"/>
  <c r="D6" i="18" s="1"/>
  <c r="H27" i="17"/>
  <c r="F27" i="17"/>
  <c r="D27" i="17"/>
  <c r="F26" i="17"/>
  <c r="D26" i="17"/>
  <c r="M19" i="17"/>
  <c r="K19" i="17"/>
  <c r="I19" i="17"/>
  <c r="G19" i="17"/>
  <c r="J17" i="17"/>
  <c r="H17" i="17"/>
  <c r="F17" i="17"/>
  <c r="D17" i="17"/>
  <c r="E16" i="17"/>
  <c r="C16" i="17"/>
  <c r="B16" i="17"/>
  <c r="M15" i="17"/>
  <c r="K15" i="17"/>
  <c r="I15" i="17"/>
  <c r="G15" i="17"/>
  <c r="H14" i="17"/>
  <c r="G14" i="17"/>
  <c r="J14" i="17" s="1"/>
  <c r="F14" i="17"/>
  <c r="D14" i="17"/>
  <c r="H13" i="17"/>
  <c r="G13" i="17"/>
  <c r="J13" i="17" s="1"/>
  <c r="F13" i="17"/>
  <c r="D13" i="17"/>
  <c r="E12" i="17"/>
  <c r="H12" i="17" s="1"/>
  <c r="C12" i="17"/>
  <c r="F12" i="17" s="1"/>
  <c r="B12" i="17"/>
  <c r="D12" i="17" s="1"/>
  <c r="H11" i="17"/>
  <c r="G11" i="17"/>
  <c r="J11" i="17" s="1"/>
  <c r="F11" i="17"/>
  <c r="D11" i="17"/>
  <c r="H10" i="17"/>
  <c r="G10" i="17"/>
  <c r="J10" i="17" s="1"/>
  <c r="F10" i="17"/>
  <c r="D10" i="17"/>
  <c r="G9" i="17"/>
  <c r="J9" i="17" s="1"/>
  <c r="E9" i="17"/>
  <c r="H9" i="17" s="1"/>
  <c r="C9" i="17"/>
  <c r="F9" i="17" s="1"/>
  <c r="B9" i="17"/>
  <c r="D9" i="17" s="1"/>
  <c r="J8" i="17"/>
  <c r="H8" i="17"/>
  <c r="G8" i="17"/>
  <c r="I8" i="17" s="1"/>
  <c r="F8" i="17"/>
  <c r="D8" i="17"/>
  <c r="J7" i="17"/>
  <c r="H7" i="17"/>
  <c r="G7" i="17"/>
  <c r="F7" i="17"/>
  <c r="D7" i="17"/>
  <c r="J6" i="17"/>
  <c r="H6" i="17"/>
  <c r="G6" i="17"/>
  <c r="F6" i="17"/>
  <c r="E6" i="17"/>
  <c r="C6" i="17"/>
  <c r="B6" i="17"/>
  <c r="D6" i="17" s="1"/>
  <c r="H20" i="16"/>
  <c r="F20" i="16"/>
  <c r="D20" i="16"/>
  <c r="F19" i="16"/>
  <c r="D19" i="16"/>
  <c r="M12" i="16"/>
  <c r="K12" i="16"/>
  <c r="I12" i="16"/>
  <c r="G12" i="16"/>
  <c r="J10" i="16"/>
  <c r="H10" i="16"/>
  <c r="F10" i="16"/>
  <c r="D10" i="16"/>
  <c r="E9" i="16"/>
  <c r="C9" i="16"/>
  <c r="G9" i="16" s="1"/>
  <c r="B9" i="16"/>
  <c r="M8" i="16"/>
  <c r="K8" i="16"/>
  <c r="I8" i="16"/>
  <c r="G8" i="16"/>
  <c r="N7" i="16"/>
  <c r="M7" i="16"/>
  <c r="L7" i="16"/>
  <c r="K7" i="16"/>
  <c r="J7" i="16"/>
  <c r="I7" i="16"/>
  <c r="H7" i="16"/>
  <c r="G7" i="16"/>
  <c r="F7" i="16"/>
  <c r="D7" i="16"/>
  <c r="J6" i="16"/>
  <c r="H6" i="16"/>
  <c r="G6" i="16"/>
  <c r="I6" i="16" s="1"/>
  <c r="F6" i="16"/>
  <c r="D6" i="16"/>
  <c r="H20" i="15"/>
  <c r="F20" i="15"/>
  <c r="D20" i="15"/>
  <c r="F19" i="15"/>
  <c r="D19" i="15"/>
  <c r="M12" i="15"/>
  <c r="K12" i="15"/>
  <c r="I12" i="15"/>
  <c r="G12" i="15"/>
  <c r="J10" i="15"/>
  <c r="I10" i="15"/>
  <c r="L10" i="15" s="1"/>
  <c r="H10" i="15"/>
  <c r="F10" i="15"/>
  <c r="D10" i="15"/>
  <c r="E9" i="15"/>
  <c r="C9" i="15"/>
  <c r="B9" i="15"/>
  <c r="H7" i="15"/>
  <c r="G7" i="15"/>
  <c r="J7" i="15" s="1"/>
  <c r="F7" i="15"/>
  <c r="D7" i="15"/>
  <c r="H6" i="15"/>
  <c r="G6" i="15"/>
  <c r="I6" i="15" s="1"/>
  <c r="F6" i="15"/>
  <c r="D6" i="15"/>
  <c r="G6" i="14"/>
  <c r="F6" i="14"/>
  <c r="E6" i="14"/>
  <c r="D6" i="14"/>
  <c r="C6" i="14"/>
  <c r="B6" i="14"/>
  <c r="B8" i="14" s="1"/>
  <c r="I12" i="23" l="1"/>
  <c r="N8" i="22"/>
  <c r="M8" i="22"/>
  <c r="K6" i="23"/>
  <c r="L6" i="23"/>
  <c r="I10" i="23"/>
  <c r="L10" i="23" s="1"/>
  <c r="K9" i="23"/>
  <c r="L9" i="23"/>
  <c r="G16" i="22"/>
  <c r="G26" i="22" s="1"/>
  <c r="J12" i="22"/>
  <c r="K8" i="23"/>
  <c r="L8" i="23"/>
  <c r="J12" i="23"/>
  <c r="G16" i="23"/>
  <c r="G26" i="23" s="1"/>
  <c r="J26" i="23" s="1"/>
  <c r="N11" i="23"/>
  <c r="M11" i="23"/>
  <c r="M12" i="23" s="1"/>
  <c r="M16" i="23" s="1"/>
  <c r="M26" i="23" s="1"/>
  <c r="K12" i="23"/>
  <c r="M10" i="22"/>
  <c r="K10" i="22"/>
  <c r="N10" i="22" s="1"/>
  <c r="I12" i="22"/>
  <c r="K13" i="22"/>
  <c r="L6" i="15"/>
  <c r="K6" i="15"/>
  <c r="G9" i="15"/>
  <c r="I9" i="15" s="1"/>
  <c r="K9" i="15" s="1"/>
  <c r="M9" i="15" s="1"/>
  <c r="K10" i="15"/>
  <c r="K8" i="17"/>
  <c r="L8" i="17"/>
  <c r="G11" i="15"/>
  <c r="G20" i="15" s="1"/>
  <c r="J6" i="15"/>
  <c r="I7" i="15"/>
  <c r="K6" i="16"/>
  <c r="L6" i="16"/>
  <c r="I9" i="16"/>
  <c r="K9" i="16" s="1"/>
  <c r="M9" i="16" s="1"/>
  <c r="G11" i="16"/>
  <c r="I9" i="19"/>
  <c r="K9" i="19" s="1"/>
  <c r="M9" i="19" s="1"/>
  <c r="G11" i="19"/>
  <c r="I10" i="17"/>
  <c r="I11" i="17"/>
  <c r="I14" i="17"/>
  <c r="I8" i="18"/>
  <c r="I14" i="18"/>
  <c r="K6" i="19"/>
  <c r="I7" i="17"/>
  <c r="G12" i="17"/>
  <c r="J12" i="17" s="1"/>
  <c r="I13" i="17"/>
  <c r="G16" i="17"/>
  <c r="I16" i="17" s="1"/>
  <c r="K16" i="17" s="1"/>
  <c r="M16" i="17" s="1"/>
  <c r="G6" i="18"/>
  <c r="J6" i="18" s="1"/>
  <c r="J7" i="18"/>
  <c r="I7" i="18"/>
  <c r="G12" i="18"/>
  <c r="J12" i="18" s="1"/>
  <c r="I13" i="18"/>
  <c r="G11" i="18"/>
  <c r="G10" i="18"/>
  <c r="G16" i="18"/>
  <c r="I16" i="18" s="1"/>
  <c r="K16" i="18" s="1"/>
  <c r="M16" i="18" s="1"/>
  <c r="L6" i="19"/>
  <c r="N7" i="19"/>
  <c r="L12" i="22" l="1"/>
  <c r="I16" i="22"/>
  <c r="I26" i="22" s="1"/>
  <c r="M6" i="23"/>
  <c r="N6" i="23"/>
  <c r="K10" i="23"/>
  <c r="N10" i="23" s="1"/>
  <c r="K12" i="22"/>
  <c r="M13" i="22"/>
  <c r="M12" i="22" s="1"/>
  <c r="M16" i="22" s="1"/>
  <c r="M26" i="22" s="1"/>
  <c r="B13" i="21" s="1"/>
  <c r="N12" i="23"/>
  <c r="K16" i="23"/>
  <c r="K26" i="23" s="1"/>
  <c r="N26" i="23" s="1"/>
  <c r="M8" i="23"/>
  <c r="N8" i="23"/>
  <c r="J26" i="22"/>
  <c r="B7" i="21"/>
  <c r="B10" i="21" s="1"/>
  <c r="M9" i="23"/>
  <c r="N9" i="23"/>
  <c r="L12" i="23"/>
  <c r="I16" i="23"/>
  <c r="I26" i="23" s="1"/>
  <c r="L26" i="23" s="1"/>
  <c r="I11" i="18"/>
  <c r="J11" i="18"/>
  <c r="L13" i="17"/>
  <c r="K13" i="17"/>
  <c r="I12" i="17"/>
  <c r="L12" i="17" s="1"/>
  <c r="K7" i="17"/>
  <c r="I6" i="17"/>
  <c r="L6" i="17" s="1"/>
  <c r="I18" i="17"/>
  <c r="L7" i="17"/>
  <c r="M6" i="19"/>
  <c r="M11" i="19" s="1"/>
  <c r="N6" i="19"/>
  <c r="K11" i="19"/>
  <c r="L14" i="18"/>
  <c r="K14" i="18"/>
  <c r="L14" i="17"/>
  <c r="K14" i="17"/>
  <c r="L10" i="17"/>
  <c r="K10" i="17"/>
  <c r="I9" i="17"/>
  <c r="L9" i="17" s="1"/>
  <c r="M6" i="16"/>
  <c r="M11" i="16" s="1"/>
  <c r="K11" i="16"/>
  <c r="N6" i="16"/>
  <c r="L7" i="15"/>
  <c r="K7" i="15"/>
  <c r="C7" i="14"/>
  <c r="J20" i="15"/>
  <c r="M8" i="17"/>
  <c r="N8" i="17"/>
  <c r="I11" i="15"/>
  <c r="I20" i="15" s="1"/>
  <c r="I10" i="18"/>
  <c r="G9" i="18"/>
  <c r="J9" i="18" s="1"/>
  <c r="J10" i="18"/>
  <c r="L13" i="18"/>
  <c r="K13" i="18"/>
  <c r="I12" i="18"/>
  <c r="L12" i="18" s="1"/>
  <c r="L7" i="18"/>
  <c r="K7" i="18"/>
  <c r="I6" i="18"/>
  <c r="L6" i="18" s="1"/>
  <c r="G18" i="18"/>
  <c r="G18" i="17"/>
  <c r="I11" i="19"/>
  <c r="L8" i="18"/>
  <c r="K8" i="18"/>
  <c r="L11" i="17"/>
  <c r="K11" i="17"/>
  <c r="I10" i="19"/>
  <c r="L10" i="19" s="1"/>
  <c r="G20" i="19"/>
  <c r="I10" i="16"/>
  <c r="L10" i="16" s="1"/>
  <c r="G20" i="16"/>
  <c r="I11" i="16"/>
  <c r="N10" i="15"/>
  <c r="M10" i="15"/>
  <c r="O10" i="15" s="1"/>
  <c r="K11" i="15"/>
  <c r="K20" i="15" s="1"/>
  <c r="N6" i="15"/>
  <c r="M6" i="15"/>
  <c r="K16" i="22" l="1"/>
  <c r="K26" i="22" s="1"/>
  <c r="N12" i="22"/>
  <c r="L26" i="22"/>
  <c r="B9" i="21"/>
  <c r="B12" i="21" s="1"/>
  <c r="M10" i="23"/>
  <c r="N14" i="18"/>
  <c r="M14" i="18"/>
  <c r="M10" i="19"/>
  <c r="O10" i="19" s="1"/>
  <c r="M20" i="19"/>
  <c r="G13" i="14" s="1"/>
  <c r="K17" i="17"/>
  <c r="N17" i="17" s="1"/>
  <c r="M7" i="17"/>
  <c r="K6" i="17"/>
  <c r="N6" i="17" s="1"/>
  <c r="N7" i="17"/>
  <c r="N13" i="17"/>
  <c r="M13" i="17"/>
  <c r="K12" i="17"/>
  <c r="N12" i="17" s="1"/>
  <c r="C11" i="14"/>
  <c r="N20" i="15"/>
  <c r="J20" i="16"/>
  <c r="D7" i="14"/>
  <c r="J20" i="19"/>
  <c r="G7" i="14"/>
  <c r="N11" i="17"/>
  <c r="M11" i="17"/>
  <c r="N8" i="18"/>
  <c r="M8" i="18"/>
  <c r="K10" i="19"/>
  <c r="N10" i="19" s="1"/>
  <c r="I20" i="19"/>
  <c r="I17" i="18"/>
  <c r="L17" i="18" s="1"/>
  <c r="N7" i="18"/>
  <c r="M7" i="18"/>
  <c r="K6" i="18"/>
  <c r="N6" i="18" s="1"/>
  <c r="N13" i="18"/>
  <c r="M13" i="18"/>
  <c r="M12" i="18" s="1"/>
  <c r="K12" i="18"/>
  <c r="N12" i="18" s="1"/>
  <c r="K10" i="18"/>
  <c r="K18" i="18" s="1"/>
  <c r="I9" i="18"/>
  <c r="L9" i="18" s="1"/>
  <c r="L10" i="18"/>
  <c r="N7" i="15"/>
  <c r="M7" i="15"/>
  <c r="M11" i="15" s="1"/>
  <c r="M20" i="15" s="1"/>
  <c r="C13" i="14" s="1"/>
  <c r="N10" i="17"/>
  <c r="M10" i="17"/>
  <c r="M9" i="17" s="1"/>
  <c r="K9" i="17"/>
  <c r="N9" i="17" s="1"/>
  <c r="N14" i="17"/>
  <c r="M14" i="17"/>
  <c r="K10" i="16"/>
  <c r="N10" i="16" s="1"/>
  <c r="I20" i="16"/>
  <c r="I17" i="17"/>
  <c r="L17" i="17" s="1"/>
  <c r="I18" i="18"/>
  <c r="L20" i="15"/>
  <c r="C9" i="14"/>
  <c r="M10" i="16"/>
  <c r="O10" i="16" s="1"/>
  <c r="K11" i="18"/>
  <c r="L11" i="18"/>
  <c r="B11" i="21" l="1"/>
  <c r="B14" i="21" s="1"/>
  <c r="N26" i="22"/>
  <c r="M17" i="18"/>
  <c r="O17" i="18" s="1"/>
  <c r="M11" i="18"/>
  <c r="N11" i="18"/>
  <c r="I27" i="18"/>
  <c r="K17" i="18"/>
  <c r="N17" i="18" s="1"/>
  <c r="G27" i="17"/>
  <c r="M20" i="16"/>
  <c r="D13" i="14" s="1"/>
  <c r="M6" i="18"/>
  <c r="G27" i="18"/>
  <c r="K18" i="17"/>
  <c r="I27" i="17"/>
  <c r="K20" i="19"/>
  <c r="K20" i="16"/>
  <c r="L20" i="16"/>
  <c r="D9" i="14"/>
  <c r="M10" i="18"/>
  <c r="M9" i="18" s="1"/>
  <c r="K9" i="18"/>
  <c r="N9" i="18" s="1"/>
  <c r="N10" i="18"/>
  <c r="L20" i="19"/>
  <c r="G9" i="14"/>
  <c r="M12" i="17"/>
  <c r="M18" i="17"/>
  <c r="M6" i="17"/>
  <c r="N20" i="16" l="1"/>
  <c r="D11" i="14"/>
  <c r="L27" i="17"/>
  <c r="E9" i="14"/>
  <c r="B9" i="14" s="1"/>
  <c r="B12" i="14" s="1"/>
  <c r="K27" i="18"/>
  <c r="N20" i="19"/>
  <c r="G11" i="14"/>
  <c r="K27" i="17"/>
  <c r="M17" i="17"/>
  <c r="O17" i="17" s="1"/>
  <c r="J27" i="18"/>
  <c r="F7" i="14"/>
  <c r="M18" i="18"/>
  <c r="M27" i="18" s="1"/>
  <c r="F13" i="14" s="1"/>
  <c r="J27" i="17"/>
  <c r="E7" i="14"/>
  <c r="B7" i="14" s="1"/>
  <c r="B10" i="14" s="1"/>
  <c r="F9" i="14"/>
  <c r="L27" i="18"/>
  <c r="M27" i="17" l="1"/>
  <c r="E13" i="14" s="1"/>
  <c r="B13" i="14" s="1"/>
  <c r="N27" i="17"/>
  <c r="E11" i="14"/>
  <c r="B11" i="14" s="1"/>
  <c r="B14" i="14" s="1"/>
  <c r="N27" i="18"/>
  <c r="F11" i="14"/>
  <c r="F411" i="13" l="1"/>
  <c r="D411" i="13"/>
  <c r="B411" i="13"/>
  <c r="F410" i="13"/>
  <c r="D410" i="13"/>
  <c r="B410" i="13"/>
  <c r="F409" i="13"/>
  <c r="D409" i="13"/>
  <c r="B409" i="13"/>
  <c r="F408" i="13"/>
  <c r="D408" i="13"/>
  <c r="B408" i="13"/>
  <c r="F407" i="13"/>
  <c r="D407" i="13"/>
  <c r="B407" i="13"/>
  <c r="F406" i="13"/>
  <c r="D406" i="13"/>
  <c r="B406" i="13"/>
  <c r="F405" i="13"/>
  <c r="D405" i="13"/>
  <c r="B405" i="13"/>
  <c r="F404" i="13"/>
  <c r="D404" i="13"/>
  <c r="B404" i="13"/>
  <c r="F403" i="13"/>
  <c r="D403" i="13"/>
  <c r="B403" i="13"/>
  <c r="F402" i="13"/>
  <c r="D402" i="13"/>
  <c r="B402" i="13"/>
  <c r="P401" i="13"/>
  <c r="F401" i="13"/>
  <c r="D401" i="13"/>
  <c r="B401" i="13"/>
  <c r="L400" i="13"/>
  <c r="N400" i="13" s="1"/>
  <c r="J400" i="13"/>
  <c r="J399" i="13"/>
  <c r="L399" i="13" s="1"/>
  <c r="N399" i="13" s="1"/>
  <c r="L398" i="13"/>
  <c r="N398" i="13" s="1"/>
  <c r="J398" i="13"/>
  <c r="J397" i="13"/>
  <c r="L397" i="13" s="1"/>
  <c r="N397" i="13" s="1"/>
  <c r="L396" i="13"/>
  <c r="N396" i="13" s="1"/>
  <c r="J396" i="13"/>
  <c r="J395" i="13"/>
  <c r="L395" i="13" s="1"/>
  <c r="N395" i="13" s="1"/>
  <c r="L394" i="13"/>
  <c r="N394" i="13" s="1"/>
  <c r="J394" i="13"/>
  <c r="J393" i="13"/>
  <c r="L393" i="13" s="1"/>
  <c r="N393" i="13" s="1"/>
  <c r="L392" i="13"/>
  <c r="N392" i="13" s="1"/>
  <c r="J392" i="13"/>
  <c r="J391" i="13"/>
  <c r="H390" i="13"/>
  <c r="G388" i="13"/>
  <c r="C388" i="13"/>
  <c r="E387" i="13"/>
  <c r="G386" i="13"/>
  <c r="C386" i="13"/>
  <c r="G384" i="13"/>
  <c r="C384" i="13"/>
  <c r="E383" i="13"/>
  <c r="G382" i="13"/>
  <c r="C382" i="13"/>
  <c r="G380" i="13"/>
  <c r="C380" i="13"/>
  <c r="F379" i="13"/>
  <c r="G389" i="13" s="1"/>
  <c r="D379" i="13"/>
  <c r="B379" i="13"/>
  <c r="C389" i="13" s="1"/>
  <c r="F377" i="13"/>
  <c r="D377" i="13"/>
  <c r="D412" i="13" s="1"/>
  <c r="B377" i="13"/>
  <c r="G375" i="13"/>
  <c r="F375" i="13"/>
  <c r="E375" i="13"/>
  <c r="D375" i="13"/>
  <c r="C375" i="13"/>
  <c r="B375" i="13"/>
  <c r="G374" i="13"/>
  <c r="F374" i="13"/>
  <c r="D374" i="13"/>
  <c r="C374" i="13"/>
  <c r="B374" i="13"/>
  <c r="G373" i="13"/>
  <c r="F373" i="13"/>
  <c r="E373" i="13"/>
  <c r="D373" i="13"/>
  <c r="C373" i="13"/>
  <c r="B373" i="13"/>
  <c r="G372" i="13"/>
  <c r="F372" i="13"/>
  <c r="D372" i="13"/>
  <c r="C372" i="13"/>
  <c r="B372" i="13"/>
  <c r="G371" i="13"/>
  <c r="F371" i="13"/>
  <c r="E371" i="13"/>
  <c r="D371" i="13"/>
  <c r="C371" i="13"/>
  <c r="B371" i="13"/>
  <c r="G370" i="13"/>
  <c r="F370" i="13"/>
  <c r="D370" i="13"/>
  <c r="C370" i="13"/>
  <c r="B370" i="13"/>
  <c r="G369" i="13"/>
  <c r="F369" i="13"/>
  <c r="E369" i="13"/>
  <c r="D369" i="13"/>
  <c r="C369" i="13"/>
  <c r="B369" i="13"/>
  <c r="G368" i="13"/>
  <c r="F368" i="13"/>
  <c r="D368" i="13"/>
  <c r="C368" i="13"/>
  <c r="B368" i="13"/>
  <c r="G367" i="13"/>
  <c r="F367" i="13"/>
  <c r="E367" i="13"/>
  <c r="D367" i="13"/>
  <c r="C367" i="13"/>
  <c r="B367" i="13"/>
  <c r="G366" i="13"/>
  <c r="F366" i="13"/>
  <c r="D366" i="13"/>
  <c r="C366" i="13"/>
  <c r="B366" i="13"/>
  <c r="P365" i="13"/>
  <c r="F365" i="13"/>
  <c r="D365" i="13"/>
  <c r="B365" i="13"/>
  <c r="N364" i="13"/>
  <c r="J364" i="13"/>
  <c r="L364" i="13" s="1"/>
  <c r="L363" i="13"/>
  <c r="N363" i="13" s="1"/>
  <c r="J363" i="13"/>
  <c r="N362" i="13"/>
  <c r="J362" i="13"/>
  <c r="L362" i="13" s="1"/>
  <c r="L361" i="13"/>
  <c r="N361" i="13" s="1"/>
  <c r="J361" i="13"/>
  <c r="N360" i="13"/>
  <c r="J360" i="13"/>
  <c r="L360" i="13" s="1"/>
  <c r="L359" i="13"/>
  <c r="N359" i="13" s="1"/>
  <c r="J359" i="13"/>
  <c r="N358" i="13"/>
  <c r="J358" i="13"/>
  <c r="L358" i="13" s="1"/>
  <c r="L357" i="13"/>
  <c r="N357" i="13" s="1"/>
  <c r="J357" i="13"/>
  <c r="N356" i="13"/>
  <c r="J356" i="13"/>
  <c r="L356" i="13" s="1"/>
  <c r="L355" i="13"/>
  <c r="J355" i="13"/>
  <c r="J354" i="13"/>
  <c r="H354" i="13"/>
  <c r="E352" i="13"/>
  <c r="E350" i="13"/>
  <c r="E348" i="13"/>
  <c r="E346" i="13"/>
  <c r="E344" i="13"/>
  <c r="F343" i="13"/>
  <c r="D343" i="13"/>
  <c r="E353" i="13" s="1"/>
  <c r="B343" i="13"/>
  <c r="F341" i="13"/>
  <c r="F376" i="13" s="1"/>
  <c r="D341" i="13"/>
  <c r="D376" i="13" s="1"/>
  <c r="B341" i="13"/>
  <c r="B376" i="13" s="1"/>
  <c r="F339" i="13"/>
  <c r="D339" i="13"/>
  <c r="B339" i="13"/>
  <c r="F338" i="13"/>
  <c r="D338" i="13"/>
  <c r="B338" i="13"/>
  <c r="F337" i="13"/>
  <c r="D337" i="13"/>
  <c r="B337" i="13"/>
  <c r="F336" i="13"/>
  <c r="D336" i="13"/>
  <c r="B336" i="13"/>
  <c r="F335" i="13"/>
  <c r="D335" i="13"/>
  <c r="B335" i="13"/>
  <c r="F334" i="13"/>
  <c r="D334" i="13"/>
  <c r="B334" i="13"/>
  <c r="F333" i="13"/>
  <c r="D333" i="13"/>
  <c r="B333" i="13"/>
  <c r="F332" i="13"/>
  <c r="D332" i="13"/>
  <c r="B332" i="13"/>
  <c r="F331" i="13"/>
  <c r="D331" i="13"/>
  <c r="B331" i="13"/>
  <c r="F330" i="13"/>
  <c r="D330" i="13"/>
  <c r="D329" i="13" s="1"/>
  <c r="B330" i="13"/>
  <c r="P329" i="13"/>
  <c r="F329" i="13"/>
  <c r="B329" i="13"/>
  <c r="L328" i="13"/>
  <c r="N328" i="13" s="1"/>
  <c r="J328" i="13"/>
  <c r="N327" i="13"/>
  <c r="J327" i="13"/>
  <c r="L327" i="13" s="1"/>
  <c r="L326" i="13"/>
  <c r="N326" i="13" s="1"/>
  <c r="J326" i="13"/>
  <c r="N325" i="13"/>
  <c r="J325" i="13"/>
  <c r="L325" i="13" s="1"/>
  <c r="L324" i="13"/>
  <c r="N324" i="13" s="1"/>
  <c r="J324" i="13"/>
  <c r="N323" i="13"/>
  <c r="J323" i="13"/>
  <c r="L323" i="13" s="1"/>
  <c r="L322" i="13"/>
  <c r="N322" i="13" s="1"/>
  <c r="J322" i="13"/>
  <c r="N321" i="13"/>
  <c r="J321" i="13"/>
  <c r="L321" i="13" s="1"/>
  <c r="L320" i="13"/>
  <c r="N320" i="13" s="1"/>
  <c r="J320" i="13"/>
  <c r="J319" i="13"/>
  <c r="H318" i="13"/>
  <c r="G316" i="13"/>
  <c r="C316" i="13"/>
  <c r="G314" i="13"/>
  <c r="C314" i="13"/>
  <c r="G312" i="13"/>
  <c r="C312" i="13"/>
  <c r="G310" i="13"/>
  <c r="C310" i="13"/>
  <c r="G308" i="13"/>
  <c r="C308" i="13"/>
  <c r="F307" i="13"/>
  <c r="G317" i="13" s="1"/>
  <c r="D307" i="13"/>
  <c r="E317" i="13" s="1"/>
  <c r="I317" i="13" s="1"/>
  <c r="K317" i="13" s="1"/>
  <c r="M317" i="13" s="1"/>
  <c r="O317" i="13" s="1"/>
  <c r="B307" i="13"/>
  <c r="C317" i="13" s="1"/>
  <c r="F305" i="13"/>
  <c r="F340" i="13" s="1"/>
  <c r="D305" i="13"/>
  <c r="D340" i="13" s="1"/>
  <c r="B305" i="13"/>
  <c r="B340" i="13" s="1"/>
  <c r="F303" i="13"/>
  <c r="D303" i="13"/>
  <c r="B303" i="13"/>
  <c r="G302" i="13"/>
  <c r="F302" i="13"/>
  <c r="D302" i="13"/>
  <c r="C302" i="13"/>
  <c r="B302" i="13"/>
  <c r="F301" i="13"/>
  <c r="D301" i="13"/>
  <c r="B301" i="13"/>
  <c r="G300" i="13"/>
  <c r="F300" i="13"/>
  <c r="D300" i="13"/>
  <c r="C300" i="13"/>
  <c r="B300" i="13"/>
  <c r="F299" i="13"/>
  <c r="D299" i="13"/>
  <c r="B299" i="13"/>
  <c r="G298" i="13"/>
  <c r="F298" i="13"/>
  <c r="D298" i="13"/>
  <c r="C298" i="13"/>
  <c r="B298" i="13"/>
  <c r="F297" i="13"/>
  <c r="D297" i="13"/>
  <c r="B297" i="13"/>
  <c r="G296" i="13"/>
  <c r="F296" i="13"/>
  <c r="D296" i="13"/>
  <c r="C296" i="13"/>
  <c r="B296" i="13"/>
  <c r="G295" i="13"/>
  <c r="F295" i="13"/>
  <c r="D295" i="13"/>
  <c r="C295" i="13"/>
  <c r="B295" i="13"/>
  <c r="G294" i="13"/>
  <c r="F294" i="13"/>
  <c r="D294" i="13"/>
  <c r="C294" i="13"/>
  <c r="B294" i="13"/>
  <c r="P293" i="13"/>
  <c r="F293" i="13"/>
  <c r="G303" i="13" s="1"/>
  <c r="D293" i="13"/>
  <c r="E302" i="13" s="1"/>
  <c r="B293" i="13"/>
  <c r="C303" i="13" s="1"/>
  <c r="J292" i="13"/>
  <c r="L292" i="13" s="1"/>
  <c r="N292" i="13" s="1"/>
  <c r="L291" i="13"/>
  <c r="N291" i="13" s="1"/>
  <c r="J291" i="13"/>
  <c r="J290" i="13"/>
  <c r="L290" i="13" s="1"/>
  <c r="N290" i="13" s="1"/>
  <c r="L289" i="13"/>
  <c r="N289" i="13" s="1"/>
  <c r="J289" i="13"/>
  <c r="J288" i="13"/>
  <c r="L288" i="13" s="1"/>
  <c r="N288" i="13" s="1"/>
  <c r="L287" i="13"/>
  <c r="N287" i="13" s="1"/>
  <c r="J287" i="13"/>
  <c r="J286" i="13"/>
  <c r="L286" i="13" s="1"/>
  <c r="N286" i="13" s="1"/>
  <c r="L285" i="13"/>
  <c r="N285" i="13" s="1"/>
  <c r="J285" i="13"/>
  <c r="J284" i="13"/>
  <c r="L284" i="13" s="1"/>
  <c r="N284" i="13" s="1"/>
  <c r="L283" i="13"/>
  <c r="J283" i="13"/>
  <c r="J282" i="13"/>
  <c r="H282" i="13"/>
  <c r="F271" i="13"/>
  <c r="D271" i="13"/>
  <c r="E280" i="13" s="1"/>
  <c r="B271" i="13"/>
  <c r="F269" i="13"/>
  <c r="F304" i="13" s="1"/>
  <c r="D269" i="13"/>
  <c r="D304" i="13" s="1"/>
  <c r="B269" i="13"/>
  <c r="B304" i="13" s="1"/>
  <c r="F267" i="13"/>
  <c r="D267" i="13"/>
  <c r="B267" i="13"/>
  <c r="F266" i="13"/>
  <c r="D266" i="13"/>
  <c r="B266" i="13"/>
  <c r="F265" i="13"/>
  <c r="D265" i="13"/>
  <c r="B265" i="13"/>
  <c r="F264" i="13"/>
  <c r="D264" i="13"/>
  <c r="B264" i="13"/>
  <c r="F263" i="13"/>
  <c r="D263" i="13"/>
  <c r="B263" i="13"/>
  <c r="F262" i="13"/>
  <c r="D262" i="13"/>
  <c r="B262" i="13"/>
  <c r="F261" i="13"/>
  <c r="D261" i="13"/>
  <c r="B261" i="13"/>
  <c r="F260" i="13"/>
  <c r="D260" i="13"/>
  <c r="B260" i="13"/>
  <c r="F259" i="13"/>
  <c r="D259" i="13"/>
  <c r="B259" i="13"/>
  <c r="F258" i="13"/>
  <c r="D258" i="13"/>
  <c r="D257" i="13" s="1"/>
  <c r="B258" i="13"/>
  <c r="P257" i="13"/>
  <c r="F257" i="13"/>
  <c r="G267" i="13" s="1"/>
  <c r="B257" i="13"/>
  <c r="C267" i="13" s="1"/>
  <c r="L256" i="13"/>
  <c r="N256" i="13" s="1"/>
  <c r="J256" i="13"/>
  <c r="J255" i="13"/>
  <c r="L255" i="13" s="1"/>
  <c r="N255" i="13" s="1"/>
  <c r="L254" i="13"/>
  <c r="N254" i="13" s="1"/>
  <c r="J254" i="13"/>
  <c r="J253" i="13"/>
  <c r="L253" i="13" s="1"/>
  <c r="N253" i="13" s="1"/>
  <c r="L252" i="13"/>
  <c r="N252" i="13" s="1"/>
  <c r="J252" i="13"/>
  <c r="J251" i="13"/>
  <c r="L251" i="13" s="1"/>
  <c r="N251" i="13" s="1"/>
  <c r="L250" i="13"/>
  <c r="N250" i="13" s="1"/>
  <c r="J250" i="13"/>
  <c r="J249" i="13"/>
  <c r="L249" i="13" s="1"/>
  <c r="N249" i="13" s="1"/>
  <c r="L248" i="13"/>
  <c r="N248" i="13" s="1"/>
  <c r="J248" i="13"/>
  <c r="J247" i="13"/>
  <c r="L247" i="13" s="1"/>
  <c r="H246" i="13"/>
  <c r="F235" i="13"/>
  <c r="G245" i="13" s="1"/>
  <c r="D235" i="13"/>
  <c r="E244" i="13" s="1"/>
  <c r="B235" i="13"/>
  <c r="C245" i="13" s="1"/>
  <c r="F233" i="13"/>
  <c r="F268" i="13" s="1"/>
  <c r="D233" i="13"/>
  <c r="B233" i="13"/>
  <c r="B268" i="13" s="1"/>
  <c r="F231" i="13"/>
  <c r="D231" i="13"/>
  <c r="B231" i="13"/>
  <c r="F230" i="13"/>
  <c r="D230" i="13"/>
  <c r="B230" i="13"/>
  <c r="F229" i="13"/>
  <c r="D229" i="13"/>
  <c r="B229" i="13"/>
  <c r="F228" i="13"/>
  <c r="D228" i="13"/>
  <c r="B228" i="13"/>
  <c r="F227" i="13"/>
  <c r="D227" i="13"/>
  <c r="B227" i="13"/>
  <c r="F226" i="13"/>
  <c r="D226" i="13"/>
  <c r="B226" i="13"/>
  <c r="F225" i="13"/>
  <c r="D225" i="13"/>
  <c r="B225" i="13"/>
  <c r="F224" i="13"/>
  <c r="D224" i="13"/>
  <c r="B224" i="13"/>
  <c r="F223" i="13"/>
  <c r="D223" i="13"/>
  <c r="B223" i="13"/>
  <c r="F222" i="13"/>
  <c r="D222" i="13"/>
  <c r="D221" i="13" s="1"/>
  <c r="B222" i="13"/>
  <c r="P221" i="13"/>
  <c r="F221" i="13"/>
  <c r="G231" i="13" s="1"/>
  <c r="B221" i="13"/>
  <c r="C231" i="13" s="1"/>
  <c r="L220" i="13"/>
  <c r="N220" i="13" s="1"/>
  <c r="J220" i="13"/>
  <c r="J219" i="13"/>
  <c r="L219" i="13" s="1"/>
  <c r="N219" i="13" s="1"/>
  <c r="L218" i="13"/>
  <c r="N218" i="13" s="1"/>
  <c r="J218" i="13"/>
  <c r="J217" i="13"/>
  <c r="L217" i="13" s="1"/>
  <c r="N217" i="13" s="1"/>
  <c r="L216" i="13"/>
  <c r="N216" i="13" s="1"/>
  <c r="J216" i="13"/>
  <c r="J215" i="13"/>
  <c r="L215" i="13" s="1"/>
  <c r="N215" i="13" s="1"/>
  <c r="L214" i="13"/>
  <c r="N214" i="13" s="1"/>
  <c r="J214" i="13"/>
  <c r="J213" i="13"/>
  <c r="L213" i="13" s="1"/>
  <c r="N213" i="13" s="1"/>
  <c r="L212" i="13"/>
  <c r="N212" i="13" s="1"/>
  <c r="J212" i="13"/>
  <c r="J211" i="13"/>
  <c r="L211" i="13" s="1"/>
  <c r="H210" i="13"/>
  <c r="E202" i="13"/>
  <c r="E200" i="13"/>
  <c r="F199" i="13"/>
  <c r="G202" i="13" s="1"/>
  <c r="D199" i="13"/>
  <c r="B199" i="13"/>
  <c r="C204" i="13" s="1"/>
  <c r="F197" i="13"/>
  <c r="F232" i="13" s="1"/>
  <c r="D197" i="13"/>
  <c r="D232" i="13" s="1"/>
  <c r="B197" i="13"/>
  <c r="B232" i="13" s="1"/>
  <c r="F195" i="13"/>
  <c r="D195" i="13"/>
  <c r="B195" i="13"/>
  <c r="F194" i="13"/>
  <c r="D194" i="13"/>
  <c r="B194" i="13"/>
  <c r="F193" i="13"/>
  <c r="D193" i="13"/>
  <c r="B193" i="13"/>
  <c r="F192" i="13"/>
  <c r="D192" i="13"/>
  <c r="B192" i="13"/>
  <c r="F191" i="13"/>
  <c r="D191" i="13"/>
  <c r="B191" i="13"/>
  <c r="F190" i="13"/>
  <c r="D190" i="13"/>
  <c r="B190" i="13"/>
  <c r="F189" i="13"/>
  <c r="D189" i="13"/>
  <c r="B189" i="13"/>
  <c r="F188" i="13"/>
  <c r="D188" i="13"/>
  <c r="B188" i="13"/>
  <c r="F187" i="13"/>
  <c r="D187" i="13"/>
  <c r="B187" i="13"/>
  <c r="F186" i="13"/>
  <c r="D186" i="13"/>
  <c r="D185" i="13" s="1"/>
  <c r="B186" i="13"/>
  <c r="P185" i="13"/>
  <c r="F185" i="13"/>
  <c r="G195" i="13" s="1"/>
  <c r="B185" i="13"/>
  <c r="C195" i="13" s="1"/>
  <c r="L184" i="13"/>
  <c r="N184" i="13" s="1"/>
  <c r="J184" i="13"/>
  <c r="J183" i="13"/>
  <c r="L183" i="13" s="1"/>
  <c r="N183" i="13" s="1"/>
  <c r="L182" i="13"/>
  <c r="N182" i="13" s="1"/>
  <c r="J182" i="13"/>
  <c r="J181" i="13"/>
  <c r="L181" i="13" s="1"/>
  <c r="N181" i="13" s="1"/>
  <c r="L180" i="13"/>
  <c r="N180" i="13" s="1"/>
  <c r="J180" i="13"/>
  <c r="J179" i="13"/>
  <c r="L179" i="13" s="1"/>
  <c r="N179" i="13" s="1"/>
  <c r="L178" i="13"/>
  <c r="N178" i="13" s="1"/>
  <c r="J178" i="13"/>
  <c r="J177" i="13"/>
  <c r="L177" i="13" s="1"/>
  <c r="N177" i="13" s="1"/>
  <c r="L176" i="13"/>
  <c r="N176" i="13" s="1"/>
  <c r="J176" i="13"/>
  <c r="J175" i="13"/>
  <c r="L175" i="13" s="1"/>
  <c r="H174" i="13"/>
  <c r="G168" i="13"/>
  <c r="C168" i="13"/>
  <c r="G166" i="13"/>
  <c r="C166" i="13"/>
  <c r="G164" i="13"/>
  <c r="C164" i="13"/>
  <c r="F163" i="13"/>
  <c r="G172" i="13" s="1"/>
  <c r="D163" i="13"/>
  <c r="E173" i="13" s="1"/>
  <c r="B163" i="13"/>
  <c r="C172" i="13" s="1"/>
  <c r="F161" i="13"/>
  <c r="F196" i="13" s="1"/>
  <c r="D161" i="13"/>
  <c r="B161" i="13"/>
  <c r="B196" i="13" s="1"/>
  <c r="F159" i="13"/>
  <c r="D159" i="13"/>
  <c r="B159" i="13"/>
  <c r="F158" i="13"/>
  <c r="D158" i="13"/>
  <c r="B158" i="13"/>
  <c r="F157" i="13"/>
  <c r="D157" i="13"/>
  <c r="B157" i="13"/>
  <c r="F156" i="13"/>
  <c r="D156" i="13"/>
  <c r="B156" i="13"/>
  <c r="F155" i="13"/>
  <c r="D155" i="13"/>
  <c r="B155" i="13"/>
  <c r="F154" i="13"/>
  <c r="D154" i="13"/>
  <c r="B154" i="13"/>
  <c r="F153" i="13"/>
  <c r="D153" i="13"/>
  <c r="B153" i="13"/>
  <c r="F152" i="13"/>
  <c r="D152" i="13"/>
  <c r="B152" i="13"/>
  <c r="F151" i="13"/>
  <c r="D151" i="13"/>
  <c r="B151" i="13"/>
  <c r="F150" i="13"/>
  <c r="D150" i="13"/>
  <c r="D149" i="13" s="1"/>
  <c r="B150" i="13"/>
  <c r="P149" i="13"/>
  <c r="F149" i="13"/>
  <c r="G159" i="13" s="1"/>
  <c r="B149" i="13"/>
  <c r="C159" i="13" s="1"/>
  <c r="L148" i="13"/>
  <c r="N148" i="13" s="1"/>
  <c r="J148" i="13"/>
  <c r="J147" i="13"/>
  <c r="L147" i="13" s="1"/>
  <c r="N147" i="13" s="1"/>
  <c r="L146" i="13"/>
  <c r="N146" i="13" s="1"/>
  <c r="J146" i="13"/>
  <c r="J145" i="13"/>
  <c r="L145" i="13" s="1"/>
  <c r="N145" i="13" s="1"/>
  <c r="L144" i="13"/>
  <c r="N144" i="13" s="1"/>
  <c r="J144" i="13"/>
  <c r="J143" i="13"/>
  <c r="L143" i="13" s="1"/>
  <c r="N143" i="13" s="1"/>
  <c r="L142" i="13"/>
  <c r="N142" i="13" s="1"/>
  <c r="J142" i="13"/>
  <c r="J141" i="13"/>
  <c r="L141" i="13" s="1"/>
  <c r="N141" i="13" s="1"/>
  <c r="L140" i="13"/>
  <c r="N140" i="13" s="1"/>
  <c r="J140" i="13"/>
  <c r="J139" i="13"/>
  <c r="L139" i="13" s="1"/>
  <c r="H138" i="13"/>
  <c r="F127" i="13"/>
  <c r="G137" i="13" s="1"/>
  <c r="D127" i="13"/>
  <c r="E136" i="13" s="1"/>
  <c r="B127" i="13"/>
  <c r="C137" i="13" s="1"/>
  <c r="F125" i="13"/>
  <c r="F160" i="13" s="1"/>
  <c r="D125" i="13"/>
  <c r="D160" i="13" s="1"/>
  <c r="B125" i="13"/>
  <c r="B160" i="13" s="1"/>
  <c r="F123" i="13"/>
  <c r="D123" i="13"/>
  <c r="B123" i="13"/>
  <c r="F122" i="13"/>
  <c r="D122" i="13"/>
  <c r="B122" i="13"/>
  <c r="F121" i="13"/>
  <c r="D121" i="13"/>
  <c r="B121" i="13"/>
  <c r="F120" i="13"/>
  <c r="D120" i="13"/>
  <c r="B120" i="13"/>
  <c r="F119" i="13"/>
  <c r="D119" i="13"/>
  <c r="B119" i="13"/>
  <c r="F118" i="13"/>
  <c r="D118" i="13"/>
  <c r="B118" i="13"/>
  <c r="F117" i="13"/>
  <c r="D117" i="13"/>
  <c r="B117" i="13"/>
  <c r="F116" i="13"/>
  <c r="D116" i="13"/>
  <c r="B116" i="13"/>
  <c r="F115" i="13"/>
  <c r="D115" i="13"/>
  <c r="B115" i="13"/>
  <c r="F114" i="13"/>
  <c r="D114" i="13"/>
  <c r="D113" i="13" s="1"/>
  <c r="B114" i="13"/>
  <c r="P113" i="13"/>
  <c r="F113" i="13"/>
  <c r="G123" i="13" s="1"/>
  <c r="B113" i="13"/>
  <c r="C123" i="13" s="1"/>
  <c r="L112" i="13"/>
  <c r="N112" i="13" s="1"/>
  <c r="J112" i="13"/>
  <c r="J111" i="13"/>
  <c r="L111" i="13" s="1"/>
  <c r="N111" i="13" s="1"/>
  <c r="L110" i="13"/>
  <c r="N110" i="13" s="1"/>
  <c r="J110" i="13"/>
  <c r="J109" i="13"/>
  <c r="L109" i="13" s="1"/>
  <c r="N109" i="13" s="1"/>
  <c r="L108" i="13"/>
  <c r="N108" i="13" s="1"/>
  <c r="J108" i="13"/>
  <c r="J107" i="13"/>
  <c r="L107" i="13" s="1"/>
  <c r="N107" i="13" s="1"/>
  <c r="L106" i="13"/>
  <c r="N106" i="13" s="1"/>
  <c r="J106" i="13"/>
  <c r="J105" i="13"/>
  <c r="L105" i="13" s="1"/>
  <c r="N105" i="13" s="1"/>
  <c r="L104" i="13"/>
  <c r="N104" i="13" s="1"/>
  <c r="J104" i="13"/>
  <c r="J103" i="13"/>
  <c r="L103" i="13" s="1"/>
  <c r="H102" i="13"/>
  <c r="F91" i="13"/>
  <c r="G100" i="13" s="1"/>
  <c r="D91" i="13"/>
  <c r="E101" i="13" s="1"/>
  <c r="B91" i="13"/>
  <c r="C100" i="13" s="1"/>
  <c r="F89" i="13"/>
  <c r="F124" i="13" s="1"/>
  <c r="D89" i="13"/>
  <c r="B89" i="13"/>
  <c r="B124" i="13" s="1"/>
  <c r="F87" i="13"/>
  <c r="D87" i="13"/>
  <c r="B87" i="13"/>
  <c r="F86" i="13"/>
  <c r="D86" i="13"/>
  <c r="B86" i="13"/>
  <c r="F85" i="13"/>
  <c r="D85" i="13"/>
  <c r="B85" i="13"/>
  <c r="F84" i="13"/>
  <c r="D84" i="13"/>
  <c r="B84" i="13"/>
  <c r="F83" i="13"/>
  <c r="D83" i="13"/>
  <c r="B83" i="13"/>
  <c r="F82" i="13"/>
  <c r="D82" i="13"/>
  <c r="B82" i="13"/>
  <c r="F81" i="13"/>
  <c r="D81" i="13"/>
  <c r="B81" i="13"/>
  <c r="F80" i="13"/>
  <c r="D80" i="13"/>
  <c r="B80" i="13"/>
  <c r="F79" i="13"/>
  <c r="D79" i="13"/>
  <c r="B79" i="13"/>
  <c r="F78" i="13"/>
  <c r="D78" i="13"/>
  <c r="D77" i="13" s="1"/>
  <c r="B78" i="13"/>
  <c r="P77" i="13"/>
  <c r="F77" i="13"/>
  <c r="G87" i="13" s="1"/>
  <c r="B77" i="13"/>
  <c r="C87" i="13" s="1"/>
  <c r="L76" i="13"/>
  <c r="N76" i="13" s="1"/>
  <c r="J76" i="13"/>
  <c r="J75" i="13"/>
  <c r="L75" i="13" s="1"/>
  <c r="N75" i="13" s="1"/>
  <c r="L74" i="13"/>
  <c r="N74" i="13" s="1"/>
  <c r="J74" i="13"/>
  <c r="J73" i="13"/>
  <c r="L73" i="13" s="1"/>
  <c r="N73" i="13" s="1"/>
  <c r="L72" i="13"/>
  <c r="N72" i="13" s="1"/>
  <c r="J72" i="13"/>
  <c r="J71" i="13"/>
  <c r="L71" i="13" s="1"/>
  <c r="N71" i="13" s="1"/>
  <c r="L70" i="13"/>
  <c r="N70" i="13" s="1"/>
  <c r="J70" i="13"/>
  <c r="J69" i="13"/>
  <c r="L69" i="13" s="1"/>
  <c r="N69" i="13" s="1"/>
  <c r="L68" i="13"/>
  <c r="N68" i="13" s="1"/>
  <c r="J68" i="13"/>
  <c r="J67" i="13"/>
  <c r="L67" i="13" s="1"/>
  <c r="H66" i="13"/>
  <c r="F55" i="13"/>
  <c r="G65" i="13" s="1"/>
  <c r="D55" i="13"/>
  <c r="E64" i="13" s="1"/>
  <c r="B55" i="13"/>
  <c r="C65" i="13" s="1"/>
  <c r="F53" i="13"/>
  <c r="F88" i="13" s="1"/>
  <c r="D53" i="13"/>
  <c r="D88" i="13" s="1"/>
  <c r="B53" i="13"/>
  <c r="B88" i="13" s="1"/>
  <c r="F51" i="13"/>
  <c r="D51" i="13"/>
  <c r="B51" i="13"/>
  <c r="F50" i="13"/>
  <c r="D50" i="13"/>
  <c r="B50" i="13"/>
  <c r="F49" i="13"/>
  <c r="D49" i="13"/>
  <c r="B49" i="13"/>
  <c r="F48" i="13"/>
  <c r="D48" i="13"/>
  <c r="B48" i="13"/>
  <c r="F47" i="13"/>
  <c r="D47" i="13"/>
  <c r="B47" i="13"/>
  <c r="F46" i="13"/>
  <c r="D46" i="13"/>
  <c r="B46" i="13"/>
  <c r="F45" i="13"/>
  <c r="D45" i="13"/>
  <c r="B45" i="13"/>
  <c r="F44" i="13"/>
  <c r="D44" i="13"/>
  <c r="B44" i="13"/>
  <c r="F43" i="13"/>
  <c r="D43" i="13"/>
  <c r="B43" i="13"/>
  <c r="F42" i="13"/>
  <c r="F41" i="13" s="1"/>
  <c r="D42" i="13"/>
  <c r="D41" i="13" s="1"/>
  <c r="B42" i="13"/>
  <c r="P41" i="13"/>
  <c r="B41" i="13"/>
  <c r="L40" i="13"/>
  <c r="N40" i="13" s="1"/>
  <c r="J40" i="13"/>
  <c r="J39" i="13"/>
  <c r="L39" i="13" s="1"/>
  <c r="N39" i="13" s="1"/>
  <c r="L38" i="13"/>
  <c r="N38" i="13" s="1"/>
  <c r="J38" i="13"/>
  <c r="J37" i="13"/>
  <c r="L37" i="13" s="1"/>
  <c r="N37" i="13" s="1"/>
  <c r="L36" i="13"/>
  <c r="N36" i="13" s="1"/>
  <c r="J36" i="13"/>
  <c r="J35" i="13"/>
  <c r="L35" i="13" s="1"/>
  <c r="N35" i="13" s="1"/>
  <c r="L34" i="13"/>
  <c r="N34" i="13" s="1"/>
  <c r="J34" i="13"/>
  <c r="J33" i="13"/>
  <c r="L33" i="13" s="1"/>
  <c r="N33" i="13" s="1"/>
  <c r="L32" i="13"/>
  <c r="N32" i="13" s="1"/>
  <c r="J32" i="13"/>
  <c r="J31" i="13"/>
  <c r="L31" i="13" s="1"/>
  <c r="H30" i="13"/>
  <c r="G20" i="13"/>
  <c r="C20" i="13"/>
  <c r="F19" i="13"/>
  <c r="G28" i="13" s="1"/>
  <c r="D19" i="13"/>
  <c r="E29" i="13" s="1"/>
  <c r="B19" i="13"/>
  <c r="C28" i="13" s="1"/>
  <c r="F17" i="13"/>
  <c r="D17" i="13"/>
  <c r="D52" i="13" s="1"/>
  <c r="B17" i="13"/>
  <c r="B52" i="13" s="1"/>
  <c r="F16" i="13"/>
  <c r="D16" i="13"/>
  <c r="B16" i="13"/>
  <c r="F15" i="13"/>
  <c r="D15" i="13"/>
  <c r="B15" i="13"/>
  <c r="F14" i="13"/>
  <c r="D14" i="13"/>
  <c r="B14" i="13"/>
  <c r="F13" i="13"/>
  <c r="D13" i="13"/>
  <c r="B13" i="13"/>
  <c r="F12" i="13"/>
  <c r="D12" i="13"/>
  <c r="B12" i="13"/>
  <c r="F11" i="13"/>
  <c r="D11" i="13"/>
  <c r="B11" i="13"/>
  <c r="F10" i="13"/>
  <c r="D10" i="13"/>
  <c r="B10" i="13"/>
  <c r="F9" i="13"/>
  <c r="D9" i="13"/>
  <c r="B9" i="13"/>
  <c r="F8" i="13"/>
  <c r="D8" i="13"/>
  <c r="B8" i="13"/>
  <c r="F7" i="13"/>
  <c r="F6" i="13" s="1"/>
  <c r="D7" i="13"/>
  <c r="B7" i="13"/>
  <c r="B6" i="13" s="1"/>
  <c r="D6" i="13"/>
  <c r="E16" i="13" s="1"/>
  <c r="H29" i="12"/>
  <c r="F29" i="12"/>
  <c r="D29" i="12"/>
  <c r="M28" i="12"/>
  <c r="K28" i="12"/>
  <c r="I28" i="12"/>
  <c r="G28" i="12"/>
  <c r="H27" i="12"/>
  <c r="F27" i="12"/>
  <c r="D27" i="12"/>
  <c r="M22" i="12"/>
  <c r="K22" i="12"/>
  <c r="I22" i="12"/>
  <c r="G22" i="12"/>
  <c r="I21" i="12"/>
  <c r="K21" i="12" s="1"/>
  <c r="M21" i="12" s="1"/>
  <c r="G21" i="12"/>
  <c r="M20" i="12"/>
  <c r="M7" i="12" s="1"/>
  <c r="M10" i="12" s="1"/>
  <c r="K20" i="12"/>
  <c r="I20" i="12"/>
  <c r="I7" i="12" s="1"/>
  <c r="I10" i="12" s="1"/>
  <c r="G20" i="12"/>
  <c r="J19" i="12"/>
  <c r="H19" i="12"/>
  <c r="G19" i="12"/>
  <c r="G27" i="12" s="1"/>
  <c r="F19" i="12"/>
  <c r="D19" i="12"/>
  <c r="H17" i="12"/>
  <c r="F17" i="12"/>
  <c r="D17" i="12"/>
  <c r="M12" i="12"/>
  <c r="K12" i="12"/>
  <c r="I12" i="12"/>
  <c r="G12" i="12"/>
  <c r="I11" i="12"/>
  <c r="K11" i="12" s="1"/>
  <c r="M11" i="12" s="1"/>
  <c r="G11" i="12"/>
  <c r="H9" i="12"/>
  <c r="F9" i="12"/>
  <c r="E9" i="12"/>
  <c r="C9" i="12"/>
  <c r="B9" i="12"/>
  <c r="D9" i="12" s="1"/>
  <c r="K7" i="12"/>
  <c r="K10" i="12" s="1"/>
  <c r="G7" i="12"/>
  <c r="G10" i="12" s="1"/>
  <c r="H6" i="12"/>
  <c r="G6" i="12"/>
  <c r="I6" i="12" s="1"/>
  <c r="F6" i="12"/>
  <c r="D6" i="12"/>
  <c r="M34" i="11"/>
  <c r="K34" i="11"/>
  <c r="I34" i="11"/>
  <c r="G34" i="11"/>
  <c r="E33" i="11"/>
  <c r="C33" i="11"/>
  <c r="G33" i="11" s="1"/>
  <c r="B33" i="11"/>
  <c r="H32" i="11"/>
  <c r="F32" i="11"/>
  <c r="D32" i="11"/>
  <c r="M26" i="11"/>
  <c r="K26" i="11"/>
  <c r="I26" i="11"/>
  <c r="G26" i="11"/>
  <c r="E25" i="11"/>
  <c r="G25" i="11" s="1"/>
  <c r="C25" i="11"/>
  <c r="B25" i="11"/>
  <c r="H24" i="11"/>
  <c r="F24" i="11"/>
  <c r="D24" i="11"/>
  <c r="M18" i="11"/>
  <c r="K18" i="11"/>
  <c r="I18" i="11"/>
  <c r="G18" i="11"/>
  <c r="E17" i="11"/>
  <c r="C17" i="11"/>
  <c r="G17" i="11" s="1"/>
  <c r="B17" i="11"/>
  <c r="H16" i="11"/>
  <c r="F16" i="11"/>
  <c r="D16" i="11"/>
  <c r="M10" i="11"/>
  <c r="K10" i="11"/>
  <c r="I10" i="11"/>
  <c r="G10" i="11"/>
  <c r="E9" i="11"/>
  <c r="G9" i="11" s="1"/>
  <c r="C9" i="11"/>
  <c r="B9" i="11"/>
  <c r="H8" i="11"/>
  <c r="F8" i="11"/>
  <c r="D8" i="11"/>
  <c r="N6" i="11"/>
  <c r="L6" i="11"/>
  <c r="J6" i="11"/>
  <c r="H6" i="11"/>
  <c r="F6" i="11"/>
  <c r="D6" i="11"/>
  <c r="H21" i="10"/>
  <c r="F21" i="10"/>
  <c r="D21" i="10"/>
  <c r="M20" i="10"/>
  <c r="K20" i="10"/>
  <c r="I20" i="10"/>
  <c r="G20" i="10"/>
  <c r="E20" i="10"/>
  <c r="C20" i="10"/>
  <c r="B20" i="10"/>
  <c r="H19" i="10"/>
  <c r="F19" i="10"/>
  <c r="D19" i="10"/>
  <c r="M13" i="10"/>
  <c r="K13" i="10"/>
  <c r="I13" i="10"/>
  <c r="G13" i="10"/>
  <c r="E11" i="10"/>
  <c r="B11" i="10"/>
  <c r="G10" i="10"/>
  <c r="E10" i="10"/>
  <c r="C10" i="10"/>
  <c r="C11" i="10" s="1"/>
  <c r="B10" i="10"/>
  <c r="M8" i="10"/>
  <c r="K8" i="10"/>
  <c r="I8" i="10"/>
  <c r="G8" i="10"/>
  <c r="J7" i="10"/>
  <c r="H7" i="10"/>
  <c r="G7" i="10"/>
  <c r="F7" i="10"/>
  <c r="D7" i="10"/>
  <c r="J6" i="10"/>
  <c r="H6" i="10"/>
  <c r="G6" i="10"/>
  <c r="I6" i="10" s="1"/>
  <c r="F6" i="10"/>
  <c r="D6" i="10"/>
  <c r="M11" i="9"/>
  <c r="K11" i="9"/>
  <c r="I11" i="9"/>
  <c r="G11" i="9"/>
  <c r="I10" i="9"/>
  <c r="K10" i="9" s="1"/>
  <c r="M10" i="9" s="1"/>
  <c r="E9" i="9"/>
  <c r="G9" i="9" s="1"/>
  <c r="C9" i="9"/>
  <c r="F9" i="9" s="1"/>
  <c r="B9" i="9"/>
  <c r="D9" i="9" s="1"/>
  <c r="L8" i="9"/>
  <c r="J8" i="9"/>
  <c r="I8" i="9"/>
  <c r="K8" i="9" s="1"/>
  <c r="H8" i="9"/>
  <c r="F8" i="9"/>
  <c r="D8" i="9"/>
  <c r="N7" i="9"/>
  <c r="L7" i="9"/>
  <c r="J7" i="9"/>
  <c r="H7" i="9"/>
  <c r="F7" i="9"/>
  <c r="D7" i="9"/>
  <c r="H6" i="9"/>
  <c r="F6" i="9"/>
  <c r="D6" i="9"/>
  <c r="H20" i="8"/>
  <c r="F20" i="8"/>
  <c r="D20" i="8"/>
  <c r="B19" i="8"/>
  <c r="B21" i="8" s="1"/>
  <c r="H18" i="8"/>
  <c r="F18" i="8"/>
  <c r="D18" i="8"/>
  <c r="E17" i="8"/>
  <c r="E19" i="8" s="1"/>
  <c r="E21" i="8" s="1"/>
  <c r="C17" i="8"/>
  <c r="C19" i="8" s="1"/>
  <c r="C21" i="8" s="1"/>
  <c r="B17" i="8"/>
  <c r="D17" i="8" s="1"/>
  <c r="M11" i="8"/>
  <c r="K11" i="8"/>
  <c r="I11" i="8"/>
  <c r="G11" i="8"/>
  <c r="E10" i="8"/>
  <c r="C10" i="8"/>
  <c r="B10" i="8"/>
  <c r="G10" i="8" s="1"/>
  <c r="M9" i="8"/>
  <c r="K9" i="8"/>
  <c r="I9" i="8"/>
  <c r="G9" i="8"/>
  <c r="G6" i="8" s="1"/>
  <c r="E8" i="8"/>
  <c r="C8" i="8"/>
  <c r="G8" i="8" s="1"/>
  <c r="I8" i="8" s="1"/>
  <c r="K8" i="8" s="1"/>
  <c r="M8" i="8" s="1"/>
  <c r="B8" i="8"/>
  <c r="H7" i="8"/>
  <c r="F7" i="8"/>
  <c r="D7" i="8"/>
  <c r="H6" i="8"/>
  <c r="F6" i="8"/>
  <c r="D6" i="8"/>
  <c r="H22" i="7"/>
  <c r="F22" i="7"/>
  <c r="D22" i="7"/>
  <c r="M16" i="7"/>
  <c r="K16" i="7"/>
  <c r="I16" i="7"/>
  <c r="G16" i="7"/>
  <c r="H15" i="7"/>
  <c r="F15" i="7"/>
  <c r="E15" i="7"/>
  <c r="C15" i="7"/>
  <c r="B15" i="7"/>
  <c r="D15" i="7" s="1"/>
  <c r="E14" i="7"/>
  <c r="H14" i="7" s="1"/>
  <c r="C14" i="7"/>
  <c r="F14" i="7" s="1"/>
  <c r="B14" i="7"/>
  <c r="D14" i="7" s="1"/>
  <c r="H13" i="7"/>
  <c r="F13" i="7"/>
  <c r="D13" i="7"/>
  <c r="H12" i="7"/>
  <c r="F12" i="7"/>
  <c r="D12" i="7"/>
  <c r="E9" i="7"/>
  <c r="G9" i="7" s="1"/>
  <c r="I9" i="7" s="1"/>
  <c r="K9" i="7" s="1"/>
  <c r="M9" i="7" s="1"/>
  <c r="C9" i="7"/>
  <c r="B9" i="7"/>
  <c r="E8" i="7"/>
  <c r="C8" i="7"/>
  <c r="G8" i="7" s="1"/>
  <c r="I8" i="7" s="1"/>
  <c r="K8" i="7" s="1"/>
  <c r="M8" i="7" s="1"/>
  <c r="B8" i="7"/>
  <c r="J7" i="7"/>
  <c r="H7" i="7"/>
  <c r="G7" i="7"/>
  <c r="G13" i="7" s="1"/>
  <c r="J13" i="7" s="1"/>
  <c r="F7" i="7"/>
  <c r="D7" i="7"/>
  <c r="H6" i="7"/>
  <c r="G6" i="7"/>
  <c r="J6" i="7" s="1"/>
  <c r="F6" i="7"/>
  <c r="D6" i="7"/>
  <c r="M6" i="6"/>
  <c r="L6" i="6"/>
  <c r="K6" i="6"/>
  <c r="J6" i="6"/>
  <c r="I6" i="6"/>
  <c r="H6" i="6"/>
  <c r="G6" i="6"/>
  <c r="F6" i="6"/>
  <c r="E6" i="6"/>
  <c r="D6" i="6"/>
  <c r="C6" i="6"/>
  <c r="B6" i="6"/>
  <c r="B8" i="6" s="1"/>
  <c r="N8" i="9" l="1"/>
  <c r="M8" i="9"/>
  <c r="G11" i="10"/>
  <c r="I11" i="10" s="1"/>
  <c r="K11" i="10" s="1"/>
  <c r="M11" i="10" s="1"/>
  <c r="I17" i="11"/>
  <c r="G16" i="11"/>
  <c r="I33" i="11"/>
  <c r="G32" i="11"/>
  <c r="K6" i="12"/>
  <c r="L6" i="12"/>
  <c r="J27" i="12"/>
  <c r="G29" i="12"/>
  <c r="C16" i="13"/>
  <c r="C15" i="13"/>
  <c r="C14" i="13"/>
  <c r="C13" i="13"/>
  <c r="C12" i="13"/>
  <c r="C11" i="13"/>
  <c r="C10" i="13"/>
  <c r="C9" i="13"/>
  <c r="C8" i="13"/>
  <c r="C7" i="13"/>
  <c r="G16" i="13"/>
  <c r="G15" i="13"/>
  <c r="G14" i="13"/>
  <c r="G13" i="13"/>
  <c r="G12" i="13"/>
  <c r="G11" i="13"/>
  <c r="G10" i="13"/>
  <c r="G9" i="13"/>
  <c r="G8" i="13"/>
  <c r="G7" i="13"/>
  <c r="G51" i="13"/>
  <c r="G50" i="13"/>
  <c r="G49" i="13"/>
  <c r="G48" i="13"/>
  <c r="G47" i="13"/>
  <c r="G46" i="13"/>
  <c r="G45" i="13"/>
  <c r="G44" i="13"/>
  <c r="G43" i="13"/>
  <c r="G42" i="13"/>
  <c r="J6" i="8"/>
  <c r="G7" i="8"/>
  <c r="J7" i="8" s="1"/>
  <c r="I6" i="8"/>
  <c r="G17" i="8"/>
  <c r="I10" i="8"/>
  <c r="I9" i="9"/>
  <c r="G6" i="9"/>
  <c r="J9" i="9"/>
  <c r="L6" i="10"/>
  <c r="K6" i="10"/>
  <c r="I9" i="11"/>
  <c r="G8" i="11"/>
  <c r="I25" i="11"/>
  <c r="G24" i="11"/>
  <c r="N31" i="13"/>
  <c r="N30" i="13" s="1"/>
  <c r="L30" i="13"/>
  <c r="I6" i="7"/>
  <c r="I7" i="7"/>
  <c r="G12" i="7"/>
  <c r="F17" i="8"/>
  <c r="H17" i="8"/>
  <c r="G19" i="8"/>
  <c r="H9" i="9"/>
  <c r="I7" i="10"/>
  <c r="J6" i="12"/>
  <c r="G9" i="12"/>
  <c r="I19" i="12"/>
  <c r="I9" i="12" s="1"/>
  <c r="E7" i="13"/>
  <c r="E8" i="13"/>
  <c r="E9" i="13"/>
  <c r="E10" i="13"/>
  <c r="E11" i="13"/>
  <c r="E12" i="13"/>
  <c r="E13" i="13"/>
  <c r="E14" i="13"/>
  <c r="E15" i="13"/>
  <c r="E20" i="13"/>
  <c r="I20" i="13" s="1"/>
  <c r="K20" i="13" s="1"/>
  <c r="M20" i="13" s="1"/>
  <c r="O20" i="13" s="1"/>
  <c r="C21" i="13"/>
  <c r="G21" i="13"/>
  <c r="E22" i="13"/>
  <c r="C23" i="13"/>
  <c r="G23" i="13"/>
  <c r="E24" i="13"/>
  <c r="C25" i="13"/>
  <c r="G25" i="13"/>
  <c r="E26" i="13"/>
  <c r="C27" i="13"/>
  <c r="G27" i="13"/>
  <c r="E28" i="13"/>
  <c r="I28" i="13" s="1"/>
  <c r="K28" i="13" s="1"/>
  <c r="M28" i="13" s="1"/>
  <c r="O28" i="13" s="1"/>
  <c r="C29" i="13"/>
  <c r="G29" i="13"/>
  <c r="I29" i="13" s="1"/>
  <c r="K29" i="13" s="1"/>
  <c r="M29" i="13" s="1"/>
  <c r="O29" i="13" s="1"/>
  <c r="J30" i="13"/>
  <c r="E51" i="13"/>
  <c r="E50" i="13"/>
  <c r="E49" i="13"/>
  <c r="E48" i="13"/>
  <c r="E47" i="13"/>
  <c r="E46" i="13"/>
  <c r="E45" i="13"/>
  <c r="E44" i="13"/>
  <c r="E43" i="13"/>
  <c r="E42" i="13"/>
  <c r="E87" i="13"/>
  <c r="E86" i="13"/>
  <c r="E85" i="13"/>
  <c r="E84" i="13"/>
  <c r="E83" i="13"/>
  <c r="E82" i="13"/>
  <c r="E81" i="13"/>
  <c r="E80" i="13"/>
  <c r="E79" i="13"/>
  <c r="E78" i="13"/>
  <c r="D124" i="13"/>
  <c r="N103" i="13"/>
  <c r="N102" i="13" s="1"/>
  <c r="L102" i="13"/>
  <c r="E159" i="13"/>
  <c r="E158" i="13"/>
  <c r="E157" i="13"/>
  <c r="E156" i="13"/>
  <c r="E155" i="13"/>
  <c r="E154" i="13"/>
  <c r="E153" i="13"/>
  <c r="E152" i="13"/>
  <c r="E151" i="13"/>
  <c r="E150" i="13"/>
  <c r="D196" i="13"/>
  <c r="N175" i="13"/>
  <c r="N174" i="13" s="1"/>
  <c r="L174" i="13"/>
  <c r="F52" i="13"/>
  <c r="E21" i="13"/>
  <c r="I21" i="13" s="1"/>
  <c r="K21" i="13" s="1"/>
  <c r="M21" i="13" s="1"/>
  <c r="O21" i="13" s="1"/>
  <c r="C22" i="13"/>
  <c r="G22" i="13"/>
  <c r="E23" i="13"/>
  <c r="I23" i="13" s="1"/>
  <c r="K23" i="13" s="1"/>
  <c r="M23" i="13" s="1"/>
  <c r="O23" i="13" s="1"/>
  <c r="C24" i="13"/>
  <c r="G24" i="13"/>
  <c r="E25" i="13"/>
  <c r="I25" i="13" s="1"/>
  <c r="K25" i="13" s="1"/>
  <c r="M25" i="13" s="1"/>
  <c r="O25" i="13" s="1"/>
  <c r="C26" i="13"/>
  <c r="G26" i="13"/>
  <c r="E27" i="13"/>
  <c r="I27" i="13" s="1"/>
  <c r="K27" i="13" s="1"/>
  <c r="M27" i="13" s="1"/>
  <c r="O27" i="13" s="1"/>
  <c r="C51" i="13"/>
  <c r="C50" i="13"/>
  <c r="C49" i="13"/>
  <c r="C48" i="13"/>
  <c r="C47" i="13"/>
  <c r="C46" i="13"/>
  <c r="C45" i="13"/>
  <c r="C44" i="13"/>
  <c r="C43" i="13"/>
  <c r="C42" i="13"/>
  <c r="N67" i="13"/>
  <c r="N66" i="13" s="1"/>
  <c r="L66" i="13"/>
  <c r="E123" i="13"/>
  <c r="E122" i="13"/>
  <c r="E121" i="13"/>
  <c r="E120" i="13"/>
  <c r="E119" i="13"/>
  <c r="E118" i="13"/>
  <c r="E117" i="13"/>
  <c r="E116" i="13"/>
  <c r="E115" i="13"/>
  <c r="E114" i="13"/>
  <c r="N139" i="13"/>
  <c r="N138" i="13" s="1"/>
  <c r="L138" i="13"/>
  <c r="E195" i="13"/>
  <c r="E194" i="13"/>
  <c r="E193" i="13"/>
  <c r="E192" i="13"/>
  <c r="E191" i="13"/>
  <c r="E190" i="13"/>
  <c r="E189" i="13"/>
  <c r="E188" i="13"/>
  <c r="E187" i="13"/>
  <c r="E186" i="13"/>
  <c r="C56" i="13"/>
  <c r="G56" i="13"/>
  <c r="E57" i="13"/>
  <c r="C58" i="13"/>
  <c r="G58" i="13"/>
  <c r="E59" i="13"/>
  <c r="C60" i="13"/>
  <c r="G60" i="13"/>
  <c r="E61" i="13"/>
  <c r="C62" i="13"/>
  <c r="G62" i="13"/>
  <c r="E63" i="13"/>
  <c r="C64" i="13"/>
  <c r="G64" i="13"/>
  <c r="I64" i="13" s="1"/>
  <c r="K64" i="13" s="1"/>
  <c r="M64" i="13" s="1"/>
  <c r="O64" i="13" s="1"/>
  <c r="E65" i="13"/>
  <c r="I65" i="13" s="1"/>
  <c r="K65" i="13" s="1"/>
  <c r="M65" i="13" s="1"/>
  <c r="O65" i="13" s="1"/>
  <c r="E92" i="13"/>
  <c r="C93" i="13"/>
  <c r="G93" i="13"/>
  <c r="E94" i="13"/>
  <c r="C95" i="13"/>
  <c r="G95" i="13"/>
  <c r="E96" i="13"/>
  <c r="C97" i="13"/>
  <c r="G97" i="13"/>
  <c r="E98" i="13"/>
  <c r="C99" i="13"/>
  <c r="G99" i="13"/>
  <c r="E100" i="13"/>
  <c r="I100" i="13" s="1"/>
  <c r="K100" i="13" s="1"/>
  <c r="M100" i="13" s="1"/>
  <c r="O100" i="13" s="1"/>
  <c r="C101" i="13"/>
  <c r="G101" i="13"/>
  <c r="I101" i="13" s="1"/>
  <c r="K101" i="13" s="1"/>
  <c r="M101" i="13" s="1"/>
  <c r="O101" i="13" s="1"/>
  <c r="J102" i="13"/>
  <c r="C114" i="13"/>
  <c r="G114" i="13"/>
  <c r="C115" i="13"/>
  <c r="G115" i="13"/>
  <c r="C116" i="13"/>
  <c r="G116" i="13"/>
  <c r="C117" i="13"/>
  <c r="G117" i="13"/>
  <c r="C118" i="13"/>
  <c r="G118" i="13"/>
  <c r="C119" i="13"/>
  <c r="G119" i="13"/>
  <c r="C120" i="13"/>
  <c r="G120" i="13"/>
  <c r="C121" i="13"/>
  <c r="G121" i="13"/>
  <c r="C122" i="13"/>
  <c r="G122" i="13"/>
  <c r="C128" i="13"/>
  <c r="G128" i="13"/>
  <c r="E129" i="13"/>
  <c r="C130" i="13"/>
  <c r="G130" i="13"/>
  <c r="E131" i="13"/>
  <c r="C132" i="13"/>
  <c r="G132" i="13"/>
  <c r="E133" i="13"/>
  <c r="C134" i="13"/>
  <c r="G134" i="13"/>
  <c r="E135" i="13"/>
  <c r="C136" i="13"/>
  <c r="G136" i="13"/>
  <c r="I136" i="13" s="1"/>
  <c r="K136" i="13" s="1"/>
  <c r="M136" i="13" s="1"/>
  <c r="O136" i="13" s="1"/>
  <c r="E137" i="13"/>
  <c r="I137" i="13" s="1"/>
  <c r="K137" i="13" s="1"/>
  <c r="M137" i="13" s="1"/>
  <c r="O137" i="13" s="1"/>
  <c r="E164" i="13"/>
  <c r="I164" i="13" s="1"/>
  <c r="K164" i="13" s="1"/>
  <c r="M164" i="13" s="1"/>
  <c r="O164" i="13" s="1"/>
  <c r="C165" i="13"/>
  <c r="G165" i="13"/>
  <c r="E166" i="13"/>
  <c r="I166" i="13" s="1"/>
  <c r="K166" i="13" s="1"/>
  <c r="M166" i="13" s="1"/>
  <c r="O166" i="13" s="1"/>
  <c r="C167" i="13"/>
  <c r="G167" i="13"/>
  <c r="E168" i="13"/>
  <c r="I168" i="13" s="1"/>
  <c r="K168" i="13" s="1"/>
  <c r="M168" i="13" s="1"/>
  <c r="O168" i="13" s="1"/>
  <c r="C169" i="13"/>
  <c r="G169" i="13"/>
  <c r="E170" i="13"/>
  <c r="C171" i="13"/>
  <c r="G171" i="13"/>
  <c r="E172" i="13"/>
  <c r="I172" i="13" s="1"/>
  <c r="K172" i="13" s="1"/>
  <c r="M172" i="13" s="1"/>
  <c r="O172" i="13" s="1"/>
  <c r="C173" i="13"/>
  <c r="G173" i="13"/>
  <c r="I173" i="13" s="1"/>
  <c r="K173" i="13" s="1"/>
  <c r="M173" i="13" s="1"/>
  <c r="O173" i="13" s="1"/>
  <c r="J174" i="13"/>
  <c r="C186" i="13"/>
  <c r="G186" i="13"/>
  <c r="C187" i="13"/>
  <c r="G187" i="13"/>
  <c r="C188" i="13"/>
  <c r="G188" i="13"/>
  <c r="C189" i="13"/>
  <c r="G189" i="13"/>
  <c r="C190" i="13"/>
  <c r="G190" i="13"/>
  <c r="C191" i="13"/>
  <c r="G191" i="13"/>
  <c r="C192" i="13"/>
  <c r="G192" i="13"/>
  <c r="C193" i="13"/>
  <c r="G193" i="13"/>
  <c r="C194" i="13"/>
  <c r="G194" i="13"/>
  <c r="E209" i="13"/>
  <c r="E207" i="13"/>
  <c r="E205" i="13"/>
  <c r="E208" i="13"/>
  <c r="E206" i="13"/>
  <c r="E204" i="13"/>
  <c r="C200" i="13"/>
  <c r="G200" i="13"/>
  <c r="I200" i="13" s="1"/>
  <c r="K200" i="13" s="1"/>
  <c r="M200" i="13" s="1"/>
  <c r="O200" i="13" s="1"/>
  <c r="E201" i="13"/>
  <c r="C202" i="13"/>
  <c r="I202" i="13" s="1"/>
  <c r="K202" i="13" s="1"/>
  <c r="M202" i="13" s="1"/>
  <c r="O202" i="13" s="1"/>
  <c r="E203" i="13"/>
  <c r="E231" i="13"/>
  <c r="E230" i="13"/>
  <c r="E229" i="13"/>
  <c r="E228" i="13"/>
  <c r="E227" i="13"/>
  <c r="E226" i="13"/>
  <c r="E225" i="13"/>
  <c r="E224" i="13"/>
  <c r="E223" i="13"/>
  <c r="E222" i="13"/>
  <c r="D268" i="13"/>
  <c r="N247" i="13"/>
  <c r="N246" i="13" s="1"/>
  <c r="L246" i="13"/>
  <c r="E56" i="13"/>
  <c r="I56" i="13" s="1"/>
  <c r="K56" i="13" s="1"/>
  <c r="M56" i="13" s="1"/>
  <c r="O56" i="13" s="1"/>
  <c r="C57" i="13"/>
  <c r="G57" i="13"/>
  <c r="E58" i="13"/>
  <c r="I58" i="13" s="1"/>
  <c r="K58" i="13" s="1"/>
  <c r="M58" i="13" s="1"/>
  <c r="O58" i="13" s="1"/>
  <c r="C59" i="13"/>
  <c r="G59" i="13"/>
  <c r="E60" i="13"/>
  <c r="I60" i="13" s="1"/>
  <c r="K60" i="13" s="1"/>
  <c r="M60" i="13" s="1"/>
  <c r="O60" i="13" s="1"/>
  <c r="C61" i="13"/>
  <c r="G61" i="13"/>
  <c r="E62" i="13"/>
  <c r="I62" i="13" s="1"/>
  <c r="K62" i="13" s="1"/>
  <c r="M62" i="13" s="1"/>
  <c r="O62" i="13" s="1"/>
  <c r="C63" i="13"/>
  <c r="G63" i="13"/>
  <c r="J66" i="13"/>
  <c r="C78" i="13"/>
  <c r="G78" i="13"/>
  <c r="C79" i="13"/>
  <c r="G79" i="13"/>
  <c r="C80" i="13"/>
  <c r="G80" i="13"/>
  <c r="C81" i="13"/>
  <c r="G81" i="13"/>
  <c r="C82" i="13"/>
  <c r="G82" i="13"/>
  <c r="C83" i="13"/>
  <c r="G83" i="13"/>
  <c r="C84" i="13"/>
  <c r="G84" i="13"/>
  <c r="C85" i="13"/>
  <c r="G85" i="13"/>
  <c r="C86" i="13"/>
  <c r="G86" i="13"/>
  <c r="C92" i="13"/>
  <c r="G92" i="13"/>
  <c r="E93" i="13"/>
  <c r="I93" i="13" s="1"/>
  <c r="K93" i="13" s="1"/>
  <c r="M93" i="13" s="1"/>
  <c r="O93" i="13" s="1"/>
  <c r="C94" i="13"/>
  <c r="G94" i="13"/>
  <c r="E95" i="13"/>
  <c r="I95" i="13" s="1"/>
  <c r="K95" i="13" s="1"/>
  <c r="M95" i="13" s="1"/>
  <c r="O95" i="13" s="1"/>
  <c r="C96" i="13"/>
  <c r="G96" i="13"/>
  <c r="E97" i="13"/>
  <c r="I97" i="13" s="1"/>
  <c r="K97" i="13" s="1"/>
  <c r="M97" i="13" s="1"/>
  <c r="O97" i="13" s="1"/>
  <c r="C98" i="13"/>
  <c r="G98" i="13"/>
  <c r="E99" i="13"/>
  <c r="I99" i="13" s="1"/>
  <c r="K99" i="13" s="1"/>
  <c r="M99" i="13" s="1"/>
  <c r="O99" i="13" s="1"/>
  <c r="E128" i="13"/>
  <c r="I128" i="13" s="1"/>
  <c r="K128" i="13" s="1"/>
  <c r="M128" i="13" s="1"/>
  <c r="O128" i="13" s="1"/>
  <c r="C129" i="13"/>
  <c r="G129" i="13"/>
  <c r="E130" i="13"/>
  <c r="I130" i="13" s="1"/>
  <c r="K130" i="13" s="1"/>
  <c r="M130" i="13" s="1"/>
  <c r="O130" i="13" s="1"/>
  <c r="C131" i="13"/>
  <c r="G131" i="13"/>
  <c r="E132" i="13"/>
  <c r="I132" i="13" s="1"/>
  <c r="K132" i="13" s="1"/>
  <c r="M132" i="13" s="1"/>
  <c r="O132" i="13" s="1"/>
  <c r="C133" i="13"/>
  <c r="G133" i="13"/>
  <c r="E134" i="13"/>
  <c r="I134" i="13" s="1"/>
  <c r="K134" i="13" s="1"/>
  <c r="M134" i="13" s="1"/>
  <c r="O134" i="13" s="1"/>
  <c r="C135" i="13"/>
  <c r="G135" i="13"/>
  <c r="J138" i="13"/>
  <c r="C150" i="13"/>
  <c r="G150" i="13"/>
  <c r="C151" i="13"/>
  <c r="G151" i="13"/>
  <c r="C152" i="13"/>
  <c r="G152" i="13"/>
  <c r="C153" i="13"/>
  <c r="G153" i="13"/>
  <c r="C154" i="13"/>
  <c r="G154" i="13"/>
  <c r="C155" i="13"/>
  <c r="G155" i="13"/>
  <c r="C156" i="13"/>
  <c r="G156" i="13"/>
  <c r="C157" i="13"/>
  <c r="G157" i="13"/>
  <c r="C158" i="13"/>
  <c r="G158" i="13"/>
  <c r="E165" i="13"/>
  <c r="I165" i="13" s="1"/>
  <c r="K165" i="13" s="1"/>
  <c r="M165" i="13" s="1"/>
  <c r="O165" i="13" s="1"/>
  <c r="E167" i="13"/>
  <c r="I167" i="13" s="1"/>
  <c r="K167" i="13" s="1"/>
  <c r="M167" i="13" s="1"/>
  <c r="O167" i="13" s="1"/>
  <c r="E169" i="13"/>
  <c r="I169" i="13" s="1"/>
  <c r="K169" i="13" s="1"/>
  <c r="M169" i="13" s="1"/>
  <c r="O169" i="13" s="1"/>
  <c r="C170" i="13"/>
  <c r="G170" i="13"/>
  <c r="E171" i="13"/>
  <c r="I171" i="13" s="1"/>
  <c r="K171" i="13" s="1"/>
  <c r="M171" i="13" s="1"/>
  <c r="O171" i="13" s="1"/>
  <c r="C208" i="13"/>
  <c r="C206" i="13"/>
  <c r="C209" i="13"/>
  <c r="C207" i="13"/>
  <c r="C205" i="13"/>
  <c r="G208" i="13"/>
  <c r="G206" i="13"/>
  <c r="G209" i="13"/>
  <c r="G207" i="13"/>
  <c r="G205" i="13"/>
  <c r="C201" i="13"/>
  <c r="G201" i="13"/>
  <c r="C203" i="13"/>
  <c r="G203" i="13"/>
  <c r="G204" i="13"/>
  <c r="N211" i="13"/>
  <c r="N210" i="13" s="1"/>
  <c r="L210" i="13"/>
  <c r="E267" i="13"/>
  <c r="E266" i="13"/>
  <c r="E265" i="13"/>
  <c r="E264" i="13"/>
  <c r="E263" i="13"/>
  <c r="E262" i="13"/>
  <c r="E261" i="13"/>
  <c r="E260" i="13"/>
  <c r="E259" i="13"/>
  <c r="E258" i="13"/>
  <c r="J210" i="13"/>
  <c r="C222" i="13"/>
  <c r="G222" i="13"/>
  <c r="C223" i="13"/>
  <c r="G223" i="13"/>
  <c r="C224" i="13"/>
  <c r="G224" i="13"/>
  <c r="C225" i="13"/>
  <c r="G225" i="13"/>
  <c r="C226" i="13"/>
  <c r="G226" i="13"/>
  <c r="C227" i="13"/>
  <c r="G227" i="13"/>
  <c r="C228" i="13"/>
  <c r="G228" i="13"/>
  <c r="C229" i="13"/>
  <c r="G229" i="13"/>
  <c r="C230" i="13"/>
  <c r="G230" i="13"/>
  <c r="C236" i="13"/>
  <c r="G236" i="13"/>
  <c r="E237" i="13"/>
  <c r="C238" i="13"/>
  <c r="G238" i="13"/>
  <c r="E239" i="13"/>
  <c r="C240" i="13"/>
  <c r="G240" i="13"/>
  <c r="E241" i="13"/>
  <c r="C242" i="13"/>
  <c r="G242" i="13"/>
  <c r="E243" i="13"/>
  <c r="C244" i="13"/>
  <c r="G244" i="13"/>
  <c r="I244" i="13" s="1"/>
  <c r="K244" i="13" s="1"/>
  <c r="M244" i="13" s="1"/>
  <c r="O244" i="13" s="1"/>
  <c r="E245" i="13"/>
  <c r="I245" i="13" s="1"/>
  <c r="K245" i="13" s="1"/>
  <c r="M245" i="13" s="1"/>
  <c r="O245" i="13" s="1"/>
  <c r="C280" i="13"/>
  <c r="C278" i="13"/>
  <c r="C276" i="13"/>
  <c r="G280" i="13"/>
  <c r="I280" i="13" s="1"/>
  <c r="K280" i="13" s="1"/>
  <c r="M280" i="13" s="1"/>
  <c r="O280" i="13" s="1"/>
  <c r="G278" i="13"/>
  <c r="G276" i="13"/>
  <c r="E272" i="13"/>
  <c r="C273" i="13"/>
  <c r="G273" i="13"/>
  <c r="E274" i="13"/>
  <c r="C275" i="13"/>
  <c r="G275" i="13"/>
  <c r="E276" i="13"/>
  <c r="G277" i="13"/>
  <c r="C279" i="13"/>
  <c r="G281" i="13"/>
  <c r="E294" i="13"/>
  <c r="E296" i="13"/>
  <c r="E298" i="13"/>
  <c r="E300" i="13"/>
  <c r="E309" i="13"/>
  <c r="L391" i="13"/>
  <c r="J390" i="13"/>
  <c r="E236" i="13"/>
  <c r="I236" i="13" s="1"/>
  <c r="K236" i="13" s="1"/>
  <c r="M236" i="13" s="1"/>
  <c r="O236" i="13" s="1"/>
  <c r="C237" i="13"/>
  <c r="G237" i="13"/>
  <c r="E238" i="13"/>
  <c r="I238" i="13" s="1"/>
  <c r="K238" i="13" s="1"/>
  <c r="M238" i="13" s="1"/>
  <c r="O238" i="13" s="1"/>
  <c r="C239" i="13"/>
  <c r="G239" i="13"/>
  <c r="E240" i="13"/>
  <c r="I240" i="13" s="1"/>
  <c r="K240" i="13" s="1"/>
  <c r="M240" i="13" s="1"/>
  <c r="O240" i="13" s="1"/>
  <c r="C241" i="13"/>
  <c r="G241" i="13"/>
  <c r="E242" i="13"/>
  <c r="I242" i="13" s="1"/>
  <c r="K242" i="13" s="1"/>
  <c r="M242" i="13" s="1"/>
  <c r="O242" i="13" s="1"/>
  <c r="C243" i="13"/>
  <c r="G243" i="13"/>
  <c r="J246" i="13"/>
  <c r="C258" i="13"/>
  <c r="G258" i="13"/>
  <c r="C259" i="13"/>
  <c r="G259" i="13"/>
  <c r="C260" i="13"/>
  <c r="G260" i="13"/>
  <c r="C261" i="13"/>
  <c r="G261" i="13"/>
  <c r="C262" i="13"/>
  <c r="G262" i="13"/>
  <c r="C263" i="13"/>
  <c r="G263" i="13"/>
  <c r="C264" i="13"/>
  <c r="G264" i="13"/>
  <c r="C265" i="13"/>
  <c r="G265" i="13"/>
  <c r="C266" i="13"/>
  <c r="G266" i="13"/>
  <c r="E281" i="13"/>
  <c r="E279" i="13"/>
  <c r="E277" i="13"/>
  <c r="C272" i="13"/>
  <c r="G272" i="13"/>
  <c r="E273" i="13"/>
  <c r="I273" i="13" s="1"/>
  <c r="K273" i="13" s="1"/>
  <c r="M273" i="13" s="1"/>
  <c r="O273" i="13" s="1"/>
  <c r="C274" i="13"/>
  <c r="G274" i="13"/>
  <c r="E275" i="13"/>
  <c r="I275" i="13" s="1"/>
  <c r="K275" i="13" s="1"/>
  <c r="M275" i="13" s="1"/>
  <c r="O275" i="13" s="1"/>
  <c r="C277" i="13"/>
  <c r="E278" i="13"/>
  <c r="I278" i="13" s="1"/>
  <c r="K278" i="13" s="1"/>
  <c r="M278" i="13" s="1"/>
  <c r="O278" i="13" s="1"/>
  <c r="G279" i="13"/>
  <c r="C281" i="13"/>
  <c r="N283" i="13"/>
  <c r="N282" i="13" s="1"/>
  <c r="L282" i="13"/>
  <c r="E303" i="13"/>
  <c r="E301" i="13"/>
  <c r="E299" i="13"/>
  <c r="E297" i="13"/>
  <c r="E295" i="13"/>
  <c r="E316" i="13"/>
  <c r="I316" i="13" s="1"/>
  <c r="K316" i="13" s="1"/>
  <c r="M316" i="13" s="1"/>
  <c r="O316" i="13" s="1"/>
  <c r="E314" i="13"/>
  <c r="I314" i="13" s="1"/>
  <c r="K314" i="13" s="1"/>
  <c r="M314" i="13" s="1"/>
  <c r="O314" i="13" s="1"/>
  <c r="E312" i="13"/>
  <c r="I312" i="13" s="1"/>
  <c r="K312" i="13" s="1"/>
  <c r="M312" i="13" s="1"/>
  <c r="O312" i="13" s="1"/>
  <c r="E310" i="13"/>
  <c r="I310" i="13" s="1"/>
  <c r="K310" i="13" s="1"/>
  <c r="M310" i="13" s="1"/>
  <c r="O310" i="13" s="1"/>
  <c r="E308" i="13"/>
  <c r="I308" i="13" s="1"/>
  <c r="K308" i="13" s="1"/>
  <c r="M308" i="13" s="1"/>
  <c r="O308" i="13" s="1"/>
  <c r="E315" i="13"/>
  <c r="E311" i="13"/>
  <c r="E313" i="13"/>
  <c r="G339" i="13"/>
  <c r="G338" i="13"/>
  <c r="G337" i="13"/>
  <c r="G336" i="13"/>
  <c r="G335" i="13"/>
  <c r="G334" i="13"/>
  <c r="G333" i="13"/>
  <c r="G332" i="13"/>
  <c r="G331" i="13"/>
  <c r="G330" i="13"/>
  <c r="C352" i="13"/>
  <c r="C350" i="13"/>
  <c r="C348" i="13"/>
  <c r="C346" i="13"/>
  <c r="C344" i="13"/>
  <c r="C351" i="13"/>
  <c r="C347" i="13"/>
  <c r="C353" i="13"/>
  <c r="C349" i="13"/>
  <c r="C345" i="13"/>
  <c r="G352" i="13"/>
  <c r="G350" i="13"/>
  <c r="G348" i="13"/>
  <c r="G346" i="13"/>
  <c r="G344" i="13"/>
  <c r="G353" i="13"/>
  <c r="I353" i="13" s="1"/>
  <c r="K353" i="13" s="1"/>
  <c r="M353" i="13" s="1"/>
  <c r="O353" i="13" s="1"/>
  <c r="G349" i="13"/>
  <c r="G345" i="13"/>
  <c r="G351" i="13"/>
  <c r="G347" i="13"/>
  <c r="I346" i="13"/>
  <c r="K346" i="13" s="1"/>
  <c r="M346" i="13" s="1"/>
  <c r="O346" i="13" s="1"/>
  <c r="I350" i="13"/>
  <c r="K350" i="13" s="1"/>
  <c r="M350" i="13" s="1"/>
  <c r="O350" i="13" s="1"/>
  <c r="C297" i="13"/>
  <c r="G297" i="13"/>
  <c r="C299" i="13"/>
  <c r="G299" i="13"/>
  <c r="C301" i="13"/>
  <c r="G301" i="13"/>
  <c r="E339" i="13"/>
  <c r="E338" i="13"/>
  <c r="E337" i="13"/>
  <c r="E336" i="13"/>
  <c r="E335" i="13"/>
  <c r="E334" i="13"/>
  <c r="E333" i="13"/>
  <c r="E332" i="13"/>
  <c r="E331" i="13"/>
  <c r="E330" i="13"/>
  <c r="L319" i="13"/>
  <c r="J318" i="13"/>
  <c r="C339" i="13"/>
  <c r="C338" i="13"/>
  <c r="C337" i="13"/>
  <c r="C336" i="13"/>
  <c r="C335" i="13"/>
  <c r="C334" i="13"/>
  <c r="C333" i="13"/>
  <c r="C332" i="13"/>
  <c r="C331" i="13"/>
  <c r="C330" i="13"/>
  <c r="I344" i="13"/>
  <c r="K344" i="13" s="1"/>
  <c r="M344" i="13" s="1"/>
  <c r="O344" i="13" s="1"/>
  <c r="I348" i="13"/>
  <c r="K348" i="13" s="1"/>
  <c r="M348" i="13" s="1"/>
  <c r="O348" i="13" s="1"/>
  <c r="I352" i="13"/>
  <c r="K352" i="13" s="1"/>
  <c r="M352" i="13" s="1"/>
  <c r="O352" i="13" s="1"/>
  <c r="N355" i="13"/>
  <c r="N354" i="13" s="1"/>
  <c r="L354" i="13"/>
  <c r="E374" i="13"/>
  <c r="E372" i="13"/>
  <c r="E370" i="13"/>
  <c r="E368" i="13"/>
  <c r="E366" i="13"/>
  <c r="C411" i="13"/>
  <c r="C410" i="13"/>
  <c r="C409" i="13"/>
  <c r="C408" i="13"/>
  <c r="C407" i="13"/>
  <c r="C406" i="13"/>
  <c r="C405" i="13"/>
  <c r="C404" i="13"/>
  <c r="C403" i="13"/>
  <c r="C402" i="13"/>
  <c r="G411" i="13"/>
  <c r="G410" i="13"/>
  <c r="G409" i="13"/>
  <c r="G408" i="13"/>
  <c r="G407" i="13"/>
  <c r="G406" i="13"/>
  <c r="G405" i="13"/>
  <c r="G404" i="13"/>
  <c r="G403" i="13"/>
  <c r="G402" i="13"/>
  <c r="C309" i="13"/>
  <c r="G309" i="13"/>
  <c r="C311" i="13"/>
  <c r="G311" i="13"/>
  <c r="C313" i="13"/>
  <c r="G313" i="13"/>
  <c r="C315" i="13"/>
  <c r="G315" i="13"/>
  <c r="E345" i="13"/>
  <c r="I345" i="13" s="1"/>
  <c r="K345" i="13" s="1"/>
  <c r="M345" i="13" s="1"/>
  <c r="O345" i="13" s="1"/>
  <c r="E347" i="13"/>
  <c r="I347" i="13" s="1"/>
  <c r="K347" i="13" s="1"/>
  <c r="M347" i="13" s="1"/>
  <c r="O347" i="13" s="1"/>
  <c r="E349" i="13"/>
  <c r="I349" i="13" s="1"/>
  <c r="K349" i="13" s="1"/>
  <c r="M349" i="13" s="1"/>
  <c r="O349" i="13" s="1"/>
  <c r="E351" i="13"/>
  <c r="I351" i="13" s="1"/>
  <c r="K351" i="13" s="1"/>
  <c r="M351" i="13" s="1"/>
  <c r="O351" i="13" s="1"/>
  <c r="B412" i="13"/>
  <c r="F412" i="13"/>
  <c r="E388" i="13"/>
  <c r="I388" i="13" s="1"/>
  <c r="K388" i="13" s="1"/>
  <c r="M388" i="13" s="1"/>
  <c r="O388" i="13" s="1"/>
  <c r="E386" i="13"/>
  <c r="I386" i="13" s="1"/>
  <c r="K386" i="13" s="1"/>
  <c r="M386" i="13" s="1"/>
  <c r="O386" i="13" s="1"/>
  <c r="E384" i="13"/>
  <c r="I384" i="13" s="1"/>
  <c r="K384" i="13" s="1"/>
  <c r="M384" i="13" s="1"/>
  <c r="O384" i="13" s="1"/>
  <c r="E382" i="13"/>
  <c r="I382" i="13" s="1"/>
  <c r="K382" i="13" s="1"/>
  <c r="M382" i="13" s="1"/>
  <c r="O382" i="13" s="1"/>
  <c r="E380" i="13"/>
  <c r="I380" i="13" s="1"/>
  <c r="K380" i="13" s="1"/>
  <c r="M380" i="13" s="1"/>
  <c r="O380" i="13" s="1"/>
  <c r="E381" i="13"/>
  <c r="E385" i="13"/>
  <c r="E389" i="13"/>
  <c r="I389" i="13" s="1"/>
  <c r="K389" i="13" s="1"/>
  <c r="M389" i="13" s="1"/>
  <c r="O389" i="13" s="1"/>
  <c r="C381" i="13"/>
  <c r="G381" i="13"/>
  <c r="C383" i="13"/>
  <c r="G383" i="13"/>
  <c r="I383" i="13" s="1"/>
  <c r="K383" i="13" s="1"/>
  <c r="M383" i="13" s="1"/>
  <c r="O383" i="13" s="1"/>
  <c r="C385" i="13"/>
  <c r="G385" i="13"/>
  <c r="C387" i="13"/>
  <c r="G387" i="13"/>
  <c r="I387" i="13" s="1"/>
  <c r="K387" i="13" s="1"/>
  <c r="M387" i="13" s="1"/>
  <c r="O387" i="13" s="1"/>
  <c r="E411" i="13"/>
  <c r="E410" i="13"/>
  <c r="E409" i="13"/>
  <c r="E408" i="13"/>
  <c r="E407" i="13"/>
  <c r="E406" i="13"/>
  <c r="E405" i="13"/>
  <c r="E404" i="13"/>
  <c r="E403" i="13"/>
  <c r="E402" i="13"/>
  <c r="L9" i="12" l="1"/>
  <c r="I17" i="12"/>
  <c r="I381" i="13"/>
  <c r="K381" i="13" s="1"/>
  <c r="M381" i="13" s="1"/>
  <c r="O381" i="13" s="1"/>
  <c r="I313" i="13"/>
  <c r="K313" i="13" s="1"/>
  <c r="M313" i="13" s="1"/>
  <c r="O313" i="13" s="1"/>
  <c r="I315" i="13"/>
  <c r="K315" i="13" s="1"/>
  <c r="M315" i="13" s="1"/>
  <c r="O315" i="13" s="1"/>
  <c r="I279" i="13"/>
  <c r="K279" i="13" s="1"/>
  <c r="M279" i="13" s="1"/>
  <c r="O279" i="13" s="1"/>
  <c r="I309" i="13"/>
  <c r="K309" i="13" s="1"/>
  <c r="M309" i="13" s="1"/>
  <c r="O309" i="13" s="1"/>
  <c r="I276" i="13"/>
  <c r="K276" i="13" s="1"/>
  <c r="M276" i="13" s="1"/>
  <c r="O276" i="13" s="1"/>
  <c r="I272" i="13"/>
  <c r="K272" i="13" s="1"/>
  <c r="M272" i="13" s="1"/>
  <c r="O272" i="13" s="1"/>
  <c r="I243" i="13"/>
  <c r="K243" i="13" s="1"/>
  <c r="M243" i="13" s="1"/>
  <c r="O243" i="13" s="1"/>
  <c r="I239" i="13"/>
  <c r="K239" i="13" s="1"/>
  <c r="M239" i="13" s="1"/>
  <c r="O239" i="13" s="1"/>
  <c r="I204" i="13"/>
  <c r="K204" i="13" s="1"/>
  <c r="M204" i="13" s="1"/>
  <c r="O204" i="13" s="1"/>
  <c r="I208" i="13"/>
  <c r="K208" i="13" s="1"/>
  <c r="M208" i="13" s="1"/>
  <c r="O208" i="13" s="1"/>
  <c r="I207" i="13"/>
  <c r="K207" i="13" s="1"/>
  <c r="M207" i="13" s="1"/>
  <c r="O207" i="13" s="1"/>
  <c r="I170" i="13"/>
  <c r="K170" i="13" s="1"/>
  <c r="M170" i="13" s="1"/>
  <c r="O170" i="13" s="1"/>
  <c r="I133" i="13"/>
  <c r="K133" i="13" s="1"/>
  <c r="M133" i="13" s="1"/>
  <c r="O133" i="13" s="1"/>
  <c r="I129" i="13"/>
  <c r="K129" i="13" s="1"/>
  <c r="M129" i="13" s="1"/>
  <c r="O129" i="13" s="1"/>
  <c r="I96" i="13"/>
  <c r="K96" i="13" s="1"/>
  <c r="M96" i="13" s="1"/>
  <c r="O96" i="13" s="1"/>
  <c r="I92" i="13"/>
  <c r="K92" i="13" s="1"/>
  <c r="M92" i="13" s="1"/>
  <c r="O92" i="13" s="1"/>
  <c r="I63" i="13"/>
  <c r="K63" i="13" s="1"/>
  <c r="M63" i="13" s="1"/>
  <c r="O63" i="13" s="1"/>
  <c r="I59" i="13"/>
  <c r="K59" i="13" s="1"/>
  <c r="M59" i="13" s="1"/>
  <c r="O59" i="13" s="1"/>
  <c r="I26" i="13"/>
  <c r="K26" i="13" s="1"/>
  <c r="M26" i="13" s="1"/>
  <c r="O26" i="13" s="1"/>
  <c r="I22" i="13"/>
  <c r="K22" i="13" s="1"/>
  <c r="M22" i="13" s="1"/>
  <c r="O22" i="13" s="1"/>
  <c r="J9" i="12"/>
  <c r="G17" i="12"/>
  <c r="I12" i="10"/>
  <c r="I19" i="10" s="1"/>
  <c r="L7" i="10"/>
  <c r="I10" i="10"/>
  <c r="K7" i="10"/>
  <c r="G21" i="8"/>
  <c r="I21" i="8" s="1"/>
  <c r="K21" i="8" s="1"/>
  <c r="M21" i="8" s="1"/>
  <c r="I19" i="8"/>
  <c r="K19" i="8" s="1"/>
  <c r="M19" i="8" s="1"/>
  <c r="L7" i="7"/>
  <c r="I13" i="7"/>
  <c r="L13" i="7" s="1"/>
  <c r="K7" i="7"/>
  <c r="H269" i="13"/>
  <c r="J24" i="11"/>
  <c r="J7" i="6"/>
  <c r="H161" i="13"/>
  <c r="G7" i="6"/>
  <c r="J8" i="11"/>
  <c r="N6" i="10"/>
  <c r="M6" i="10"/>
  <c r="K9" i="9"/>
  <c r="I6" i="9"/>
  <c r="L9" i="9"/>
  <c r="G18" i="8"/>
  <c r="G20" i="8"/>
  <c r="J17" i="8"/>
  <c r="H305" i="13"/>
  <c r="J32" i="11"/>
  <c r="K7" i="6"/>
  <c r="H233" i="13"/>
  <c r="J16" i="11"/>
  <c r="I7" i="6"/>
  <c r="I385" i="13"/>
  <c r="K385" i="13" s="1"/>
  <c r="M385" i="13" s="1"/>
  <c r="O385" i="13" s="1"/>
  <c r="N319" i="13"/>
  <c r="N318" i="13" s="1"/>
  <c r="L318" i="13"/>
  <c r="I311" i="13"/>
  <c r="K311" i="13" s="1"/>
  <c r="M311" i="13" s="1"/>
  <c r="O311" i="13" s="1"/>
  <c r="I277" i="13"/>
  <c r="K277" i="13" s="1"/>
  <c r="M277" i="13" s="1"/>
  <c r="O277" i="13" s="1"/>
  <c r="I281" i="13"/>
  <c r="K281" i="13" s="1"/>
  <c r="M281" i="13" s="1"/>
  <c r="O281" i="13" s="1"/>
  <c r="N391" i="13"/>
  <c r="N390" i="13" s="1"/>
  <c r="L390" i="13"/>
  <c r="I274" i="13"/>
  <c r="K274" i="13" s="1"/>
  <c r="M274" i="13" s="1"/>
  <c r="O274" i="13" s="1"/>
  <c r="I241" i="13"/>
  <c r="K241" i="13" s="1"/>
  <c r="M241" i="13" s="1"/>
  <c r="O241" i="13" s="1"/>
  <c r="I237" i="13"/>
  <c r="K237" i="13" s="1"/>
  <c r="M237" i="13" s="1"/>
  <c r="O237" i="13" s="1"/>
  <c r="I203" i="13"/>
  <c r="K203" i="13" s="1"/>
  <c r="M203" i="13" s="1"/>
  <c r="O203" i="13" s="1"/>
  <c r="I201" i="13"/>
  <c r="K201" i="13" s="1"/>
  <c r="M201" i="13" s="1"/>
  <c r="O201" i="13" s="1"/>
  <c r="I206" i="13"/>
  <c r="K206" i="13" s="1"/>
  <c r="M206" i="13" s="1"/>
  <c r="O206" i="13" s="1"/>
  <c r="I205" i="13"/>
  <c r="K205" i="13" s="1"/>
  <c r="M205" i="13" s="1"/>
  <c r="O205" i="13" s="1"/>
  <c r="I209" i="13"/>
  <c r="K209" i="13" s="1"/>
  <c r="M209" i="13" s="1"/>
  <c r="O209" i="13" s="1"/>
  <c r="I135" i="13"/>
  <c r="K135" i="13" s="1"/>
  <c r="M135" i="13" s="1"/>
  <c r="O135" i="13" s="1"/>
  <c r="I131" i="13"/>
  <c r="K131" i="13" s="1"/>
  <c r="M131" i="13" s="1"/>
  <c r="O131" i="13" s="1"/>
  <c r="I98" i="13"/>
  <c r="K98" i="13" s="1"/>
  <c r="M98" i="13" s="1"/>
  <c r="O98" i="13" s="1"/>
  <c r="I94" i="13"/>
  <c r="K94" i="13" s="1"/>
  <c r="M94" i="13" s="1"/>
  <c r="O94" i="13" s="1"/>
  <c r="I61" i="13"/>
  <c r="K61" i="13" s="1"/>
  <c r="M61" i="13" s="1"/>
  <c r="O61" i="13" s="1"/>
  <c r="I57" i="13"/>
  <c r="K57" i="13" s="1"/>
  <c r="M57" i="13" s="1"/>
  <c r="O57" i="13" s="1"/>
  <c r="I24" i="13"/>
  <c r="K24" i="13" s="1"/>
  <c r="M24" i="13" s="1"/>
  <c r="O24" i="13" s="1"/>
  <c r="L19" i="12"/>
  <c r="I27" i="12"/>
  <c r="K19" i="12"/>
  <c r="J12" i="7"/>
  <c r="L6" i="7"/>
  <c r="I12" i="7"/>
  <c r="K6" i="7"/>
  <c r="I24" i="11"/>
  <c r="K25" i="11"/>
  <c r="I8" i="11"/>
  <c r="K9" i="11"/>
  <c r="H125" i="13"/>
  <c r="J6" i="9"/>
  <c r="F7" i="6"/>
  <c r="I17" i="8"/>
  <c r="K10" i="8"/>
  <c r="L6" i="8"/>
  <c r="I7" i="8"/>
  <c r="L7" i="8" s="1"/>
  <c r="K6" i="8"/>
  <c r="H377" i="13"/>
  <c r="J29" i="12"/>
  <c r="M7" i="6"/>
  <c r="M6" i="12"/>
  <c r="K9" i="12"/>
  <c r="N6" i="12"/>
  <c r="K33" i="11"/>
  <c r="I32" i="11"/>
  <c r="K17" i="11"/>
  <c r="I16" i="11"/>
  <c r="G12" i="10"/>
  <c r="G19" i="10" s="1"/>
  <c r="J305" i="13" l="1"/>
  <c r="L32" i="11"/>
  <c r="K9" i="6"/>
  <c r="G21" i="10"/>
  <c r="J19" i="10"/>
  <c r="M17" i="11"/>
  <c r="M16" i="11" s="1"/>
  <c r="K16" i="11"/>
  <c r="M33" i="11"/>
  <c r="M32" i="11" s="1"/>
  <c r="K32" i="11"/>
  <c r="N9" i="12"/>
  <c r="K17" i="12"/>
  <c r="H379" i="13"/>
  <c r="M10" i="8"/>
  <c r="H127" i="13"/>
  <c r="J161" i="13"/>
  <c r="L8" i="11"/>
  <c r="G9" i="6"/>
  <c r="J269" i="13"/>
  <c r="J9" i="6"/>
  <c r="L24" i="11"/>
  <c r="L12" i="7"/>
  <c r="N19" i="12"/>
  <c r="K27" i="12"/>
  <c r="M19" i="12"/>
  <c r="M27" i="12" s="1"/>
  <c r="M29" i="12" s="1"/>
  <c r="H235" i="13"/>
  <c r="H53" i="13"/>
  <c r="J18" i="8"/>
  <c r="D7" i="6"/>
  <c r="J125" i="13"/>
  <c r="F9" i="6"/>
  <c r="L6" i="9"/>
  <c r="H163" i="13"/>
  <c r="N7" i="7"/>
  <c r="K13" i="7"/>
  <c r="N13" i="7" s="1"/>
  <c r="M7" i="7"/>
  <c r="M13" i="7" s="1"/>
  <c r="I21" i="10"/>
  <c r="L19" i="10"/>
  <c r="J341" i="13"/>
  <c r="L17" i="12"/>
  <c r="L9" i="6"/>
  <c r="J233" i="13"/>
  <c r="L16" i="11"/>
  <c r="I9" i="6"/>
  <c r="M9" i="12"/>
  <c r="M17" i="12" s="1"/>
  <c r="N6" i="8"/>
  <c r="K7" i="8"/>
  <c r="N7" i="8" s="1"/>
  <c r="M6" i="8"/>
  <c r="M7" i="8" s="1"/>
  <c r="I18" i="8"/>
  <c r="I20" i="8" s="1"/>
  <c r="L17" i="8"/>
  <c r="M9" i="11"/>
  <c r="M8" i="11" s="1"/>
  <c r="K8" i="11"/>
  <c r="M25" i="11"/>
  <c r="M24" i="11" s="1"/>
  <c r="K24" i="11"/>
  <c r="N6" i="7"/>
  <c r="K12" i="7"/>
  <c r="M6" i="7"/>
  <c r="M12" i="7" s="1"/>
  <c r="L27" i="12"/>
  <c r="I29" i="12"/>
  <c r="H307" i="13"/>
  <c r="H89" i="13"/>
  <c r="J20" i="8"/>
  <c r="E7" i="6"/>
  <c r="M9" i="9"/>
  <c r="M6" i="9" s="1"/>
  <c r="K6" i="9"/>
  <c r="N9" i="9"/>
  <c r="H271" i="13"/>
  <c r="K10" i="10"/>
  <c r="N7" i="10"/>
  <c r="K12" i="10"/>
  <c r="K19" i="10" s="1"/>
  <c r="M7" i="10"/>
  <c r="H341" i="13"/>
  <c r="J17" i="12"/>
  <c r="G15" i="7"/>
  <c r="J15" i="7" s="1"/>
  <c r="L7" i="6"/>
  <c r="J89" i="13" l="1"/>
  <c r="L20" i="8"/>
  <c r="E9" i="6"/>
  <c r="M12" i="10"/>
  <c r="M19" i="10" s="1"/>
  <c r="M21" i="10" s="1"/>
  <c r="M10" i="10"/>
  <c r="N125" i="13"/>
  <c r="F13" i="6"/>
  <c r="J377" i="13"/>
  <c r="L29" i="12"/>
  <c r="M9" i="6"/>
  <c r="N269" i="13"/>
  <c r="J13" i="6"/>
  <c r="N161" i="13"/>
  <c r="G13" i="6"/>
  <c r="J235" i="13"/>
  <c r="J343" i="13"/>
  <c r="J197" i="13"/>
  <c r="I14" i="7"/>
  <c r="H9" i="6"/>
  <c r="L21" i="10"/>
  <c r="J127" i="13"/>
  <c r="N377" i="13"/>
  <c r="M13" i="6"/>
  <c r="J163" i="13"/>
  <c r="K17" i="8"/>
  <c r="N305" i="13"/>
  <c r="K13" i="6"/>
  <c r="N233" i="13"/>
  <c r="I13" i="6"/>
  <c r="H197" i="13"/>
  <c r="G14" i="7"/>
  <c r="J21" i="10"/>
  <c r="H7" i="6"/>
  <c r="H343" i="13"/>
  <c r="K21" i="10"/>
  <c r="N19" i="10"/>
  <c r="L125" i="13"/>
  <c r="N6" i="9"/>
  <c r="F11" i="6"/>
  <c r="H91" i="13"/>
  <c r="N12" i="7"/>
  <c r="L269" i="13"/>
  <c r="N24" i="11"/>
  <c r="J11" i="6"/>
  <c r="L161" i="13"/>
  <c r="G11" i="6"/>
  <c r="N8" i="11"/>
  <c r="J53" i="13"/>
  <c r="D9" i="6"/>
  <c r="L18" i="8"/>
  <c r="N341" i="13"/>
  <c r="L13" i="6"/>
  <c r="M15" i="7"/>
  <c r="I15" i="7"/>
  <c r="L15" i="7" s="1"/>
  <c r="H55" i="13"/>
  <c r="N27" i="12"/>
  <c r="K29" i="12"/>
  <c r="J271" i="13"/>
  <c r="H136" i="13"/>
  <c r="H158" i="13" s="1"/>
  <c r="H134" i="13"/>
  <c r="H156" i="13" s="1"/>
  <c r="H132" i="13"/>
  <c r="H154" i="13" s="1"/>
  <c r="H130" i="13"/>
  <c r="H152" i="13" s="1"/>
  <c r="H128" i="13"/>
  <c r="H150" i="13" s="1"/>
  <c r="H137" i="13"/>
  <c r="H159" i="13" s="1"/>
  <c r="H135" i="13"/>
  <c r="H157" i="13" s="1"/>
  <c r="H131" i="13"/>
  <c r="H153" i="13" s="1"/>
  <c r="H129" i="13"/>
  <c r="H151" i="13" s="1"/>
  <c r="M17" i="8"/>
  <c r="L341" i="13"/>
  <c r="N17" i="12"/>
  <c r="K15" i="7"/>
  <c r="N15" i="7" s="1"/>
  <c r="L11" i="6"/>
  <c r="L305" i="13"/>
  <c r="N32" i="11"/>
  <c r="K11" i="6"/>
  <c r="L233" i="13"/>
  <c r="N16" i="11"/>
  <c r="I11" i="6"/>
  <c r="J307" i="13"/>
  <c r="M18" i="8" l="1"/>
  <c r="M20" i="8"/>
  <c r="L235" i="13"/>
  <c r="R151" i="13"/>
  <c r="Q151" i="13"/>
  <c r="H133" i="13"/>
  <c r="H155" i="13" s="1"/>
  <c r="R159" i="13"/>
  <c r="Q159" i="13"/>
  <c r="R152" i="13"/>
  <c r="Q152" i="13"/>
  <c r="R156" i="13"/>
  <c r="Q156" i="13"/>
  <c r="L377" i="13"/>
  <c r="N29" i="12"/>
  <c r="M11" i="6"/>
  <c r="H64" i="13"/>
  <c r="H86" i="13" s="1"/>
  <c r="H62" i="13"/>
  <c r="H84" i="13" s="1"/>
  <c r="H60" i="13"/>
  <c r="H82" i="13" s="1"/>
  <c r="H58" i="13"/>
  <c r="H80" i="13" s="1"/>
  <c r="H56" i="13"/>
  <c r="H78" i="13" s="1"/>
  <c r="H65" i="13"/>
  <c r="H87" i="13" s="1"/>
  <c r="H63" i="13"/>
  <c r="H85" i="13" s="1"/>
  <c r="H59" i="13"/>
  <c r="H81" i="13" s="1"/>
  <c r="H57" i="13"/>
  <c r="H79" i="13" s="1"/>
  <c r="N343" i="13"/>
  <c r="L163" i="13"/>
  <c r="L127" i="13"/>
  <c r="L197" i="13"/>
  <c r="K14" i="7"/>
  <c r="N21" i="10"/>
  <c r="H11" i="6"/>
  <c r="H199" i="13"/>
  <c r="N235" i="13"/>
  <c r="N307" i="13"/>
  <c r="J136" i="13"/>
  <c r="J158" i="13" s="1"/>
  <c r="J134" i="13"/>
  <c r="J156" i="13" s="1"/>
  <c r="J132" i="13"/>
  <c r="J154" i="13" s="1"/>
  <c r="J130" i="13"/>
  <c r="J152" i="13" s="1"/>
  <c r="J128" i="13"/>
  <c r="J150" i="13" s="1"/>
  <c r="J137" i="13"/>
  <c r="J159" i="13" s="1"/>
  <c r="J135" i="13"/>
  <c r="J157" i="13" s="1"/>
  <c r="J131" i="13"/>
  <c r="J153" i="13" s="1"/>
  <c r="J129" i="13"/>
  <c r="J151" i="13" s="1"/>
  <c r="J199" i="13"/>
  <c r="N163" i="13"/>
  <c r="N271" i="13"/>
  <c r="J379" i="13"/>
  <c r="N197" i="13"/>
  <c r="M14" i="7"/>
  <c r="M22" i="7" s="1"/>
  <c r="H13" i="6"/>
  <c r="L307" i="13"/>
  <c r="L343" i="13"/>
  <c r="R153" i="13"/>
  <c r="Q153" i="13"/>
  <c r="R157" i="13"/>
  <c r="Q157" i="13"/>
  <c r="R150" i="13"/>
  <c r="H149" i="13"/>
  <c r="Q150" i="13"/>
  <c r="R154" i="13"/>
  <c r="Q154" i="13"/>
  <c r="R158" i="13"/>
  <c r="Q158" i="13"/>
  <c r="J55" i="13"/>
  <c r="L271" i="13"/>
  <c r="H101" i="13"/>
  <c r="H123" i="13" s="1"/>
  <c r="H99" i="13"/>
  <c r="H121" i="13" s="1"/>
  <c r="H95" i="13"/>
  <c r="H117" i="13" s="1"/>
  <c r="H93" i="13"/>
  <c r="H115" i="13" s="1"/>
  <c r="H100" i="13"/>
  <c r="H122" i="13" s="1"/>
  <c r="H98" i="13"/>
  <c r="H120" i="13" s="1"/>
  <c r="H96" i="13"/>
  <c r="H118" i="13" s="1"/>
  <c r="H94" i="13"/>
  <c r="H116" i="13" s="1"/>
  <c r="H92" i="13"/>
  <c r="H114" i="13" s="1"/>
  <c r="J14" i="7"/>
  <c r="G22" i="7"/>
  <c r="K18" i="8"/>
  <c r="N17" i="8"/>
  <c r="N379" i="13"/>
  <c r="L14" i="7"/>
  <c r="I22" i="7"/>
  <c r="N127" i="13"/>
  <c r="J91" i="13"/>
  <c r="N136" i="13" l="1"/>
  <c r="N158" i="13" s="1"/>
  <c r="N134" i="13"/>
  <c r="N156" i="13" s="1"/>
  <c r="N132" i="13"/>
  <c r="N154" i="13" s="1"/>
  <c r="N130" i="13"/>
  <c r="N152" i="13" s="1"/>
  <c r="N128" i="13"/>
  <c r="N150" i="13" s="1"/>
  <c r="N137" i="13"/>
  <c r="N159" i="13" s="1"/>
  <c r="N135" i="13"/>
  <c r="N157" i="13" s="1"/>
  <c r="N131" i="13"/>
  <c r="N153" i="13" s="1"/>
  <c r="N129" i="13"/>
  <c r="N151" i="13" s="1"/>
  <c r="J17" i="13"/>
  <c r="L22" i="7"/>
  <c r="C9" i="6"/>
  <c r="B9" i="6" s="1"/>
  <c r="B12" i="6" s="1"/>
  <c r="L53" i="13"/>
  <c r="N18" i="8"/>
  <c r="D11" i="6"/>
  <c r="Q114" i="13"/>
  <c r="R114" i="13"/>
  <c r="Q118" i="13"/>
  <c r="R118" i="13"/>
  <c r="Q122" i="13"/>
  <c r="R122" i="13"/>
  <c r="Q117" i="13"/>
  <c r="R117" i="13"/>
  <c r="Q121" i="13"/>
  <c r="R121" i="13"/>
  <c r="N17" i="13"/>
  <c r="C13" i="6"/>
  <c r="H388" i="13"/>
  <c r="H410" i="13" s="1"/>
  <c r="H386" i="13"/>
  <c r="H408" i="13" s="1"/>
  <c r="H384" i="13"/>
  <c r="H406" i="13" s="1"/>
  <c r="H382" i="13"/>
  <c r="H404" i="13" s="1"/>
  <c r="H380" i="13"/>
  <c r="H387" i="13"/>
  <c r="H409" i="13" s="1"/>
  <c r="H383" i="13"/>
  <c r="H405" i="13" s="1"/>
  <c r="H353" i="13"/>
  <c r="H375" i="13" s="1"/>
  <c r="H351" i="13"/>
  <c r="H373" i="13" s="1"/>
  <c r="H347" i="13"/>
  <c r="H369" i="13" s="1"/>
  <c r="H345" i="13"/>
  <c r="H367" i="13" s="1"/>
  <c r="H316" i="13"/>
  <c r="H338" i="13" s="1"/>
  <c r="H314" i="13"/>
  <c r="H336" i="13" s="1"/>
  <c r="H312" i="13"/>
  <c r="H334" i="13" s="1"/>
  <c r="H310" i="13"/>
  <c r="H332" i="13" s="1"/>
  <c r="H308" i="13"/>
  <c r="H389" i="13"/>
  <c r="H411" i="13" s="1"/>
  <c r="H381" i="13"/>
  <c r="H403" i="13" s="1"/>
  <c r="H350" i="13"/>
  <c r="H372" i="13" s="1"/>
  <c r="H346" i="13"/>
  <c r="H368" i="13" s="1"/>
  <c r="H317" i="13"/>
  <c r="H339" i="13" s="1"/>
  <c r="H352" i="13"/>
  <c r="H374" i="13" s="1"/>
  <c r="H348" i="13"/>
  <c r="H370" i="13" s="1"/>
  <c r="H344" i="13"/>
  <c r="H309" i="13"/>
  <c r="H331" i="13" s="1"/>
  <c r="H281" i="13"/>
  <c r="H303" i="13" s="1"/>
  <c r="H279" i="13"/>
  <c r="H301" i="13" s="1"/>
  <c r="H311" i="13"/>
  <c r="H333" i="13" s="1"/>
  <c r="H280" i="13"/>
  <c r="H302" i="13" s="1"/>
  <c r="H276" i="13"/>
  <c r="H298" i="13" s="1"/>
  <c r="H275" i="13"/>
  <c r="H297" i="13" s="1"/>
  <c r="H273" i="13"/>
  <c r="H295" i="13" s="1"/>
  <c r="H244" i="13"/>
  <c r="H266" i="13" s="1"/>
  <c r="H242" i="13"/>
  <c r="H264" i="13" s="1"/>
  <c r="H240" i="13"/>
  <c r="H262" i="13" s="1"/>
  <c r="H238" i="13"/>
  <c r="H260" i="13" s="1"/>
  <c r="H236" i="13"/>
  <c r="H209" i="13"/>
  <c r="H231" i="13" s="1"/>
  <c r="H207" i="13"/>
  <c r="H229" i="13" s="1"/>
  <c r="H315" i="13"/>
  <c r="H337" i="13" s="1"/>
  <c r="H278" i="13"/>
  <c r="H300" i="13" s="1"/>
  <c r="H274" i="13"/>
  <c r="H296" i="13" s="1"/>
  <c r="H272" i="13"/>
  <c r="H245" i="13"/>
  <c r="H267" i="13" s="1"/>
  <c r="H243" i="13"/>
  <c r="H265" i="13" s="1"/>
  <c r="H239" i="13"/>
  <c r="H261" i="13" s="1"/>
  <c r="H237" i="13"/>
  <c r="H259" i="13" s="1"/>
  <c r="H208" i="13"/>
  <c r="H230" i="13" s="1"/>
  <c r="H206" i="13"/>
  <c r="H228" i="13" s="1"/>
  <c r="H204" i="13"/>
  <c r="H226" i="13" s="1"/>
  <c r="H202" i="13"/>
  <c r="H224" i="13" s="1"/>
  <c r="H200" i="13"/>
  <c r="H222" i="13" s="1"/>
  <c r="H173" i="13"/>
  <c r="H195" i="13" s="1"/>
  <c r="H171" i="13"/>
  <c r="H193" i="13" s="1"/>
  <c r="H167" i="13"/>
  <c r="H189" i="13" s="1"/>
  <c r="H165" i="13"/>
  <c r="H187" i="13" s="1"/>
  <c r="H203" i="13"/>
  <c r="H225" i="13" s="1"/>
  <c r="H201" i="13"/>
  <c r="H223" i="13" s="1"/>
  <c r="H172" i="13"/>
  <c r="H194" i="13" s="1"/>
  <c r="H170" i="13"/>
  <c r="H192" i="13" s="1"/>
  <c r="H168" i="13"/>
  <c r="H190" i="13" s="1"/>
  <c r="H166" i="13"/>
  <c r="H188" i="13" s="1"/>
  <c r="H164" i="13"/>
  <c r="N14" i="7"/>
  <c r="K22" i="7"/>
  <c r="L136" i="13"/>
  <c r="L158" i="13" s="1"/>
  <c r="L134" i="13"/>
  <c r="L156" i="13" s="1"/>
  <c r="L132" i="13"/>
  <c r="L154" i="13" s="1"/>
  <c r="L130" i="13"/>
  <c r="L152" i="13" s="1"/>
  <c r="L128" i="13"/>
  <c r="L150" i="13" s="1"/>
  <c r="L137" i="13"/>
  <c r="L159" i="13" s="1"/>
  <c r="L135" i="13"/>
  <c r="L157" i="13" s="1"/>
  <c r="L131" i="13"/>
  <c r="L153" i="13" s="1"/>
  <c r="L129" i="13"/>
  <c r="L151" i="13" s="1"/>
  <c r="R79" i="13"/>
  <c r="Q79" i="13"/>
  <c r="H61" i="13"/>
  <c r="H83" i="13" s="1"/>
  <c r="R87" i="13"/>
  <c r="Q87" i="13"/>
  <c r="R80" i="13"/>
  <c r="Q80" i="13"/>
  <c r="R84" i="13"/>
  <c r="Q84" i="13"/>
  <c r="L379" i="13"/>
  <c r="R155" i="13"/>
  <c r="Q155" i="13"/>
  <c r="N53" i="13"/>
  <c r="D13" i="6"/>
  <c r="J101" i="13"/>
  <c r="J123" i="13" s="1"/>
  <c r="J99" i="13"/>
  <c r="J121" i="13" s="1"/>
  <c r="J95" i="13"/>
  <c r="J117" i="13" s="1"/>
  <c r="J93" i="13"/>
  <c r="J115" i="13" s="1"/>
  <c r="J100" i="13"/>
  <c r="J122" i="13" s="1"/>
  <c r="J98" i="13"/>
  <c r="J120" i="13" s="1"/>
  <c r="J96" i="13"/>
  <c r="J118" i="13" s="1"/>
  <c r="J94" i="13"/>
  <c r="J116" i="13" s="1"/>
  <c r="J92" i="13"/>
  <c r="J114" i="13" s="1"/>
  <c r="K20" i="8"/>
  <c r="J22" i="7"/>
  <c r="C7" i="6"/>
  <c r="B7" i="6" s="1"/>
  <c r="B10" i="6" s="1"/>
  <c r="H17" i="13"/>
  <c r="Q116" i="13"/>
  <c r="R116" i="13"/>
  <c r="Q120" i="13"/>
  <c r="R120" i="13"/>
  <c r="Q115" i="13"/>
  <c r="R115" i="13"/>
  <c r="H97" i="13"/>
  <c r="H119" i="13" s="1"/>
  <c r="H113" i="13" s="1"/>
  <c r="Q123" i="13"/>
  <c r="R123" i="13"/>
  <c r="J64" i="13"/>
  <c r="J86" i="13" s="1"/>
  <c r="J62" i="13"/>
  <c r="J84" i="13" s="1"/>
  <c r="J60" i="13"/>
  <c r="J82" i="13" s="1"/>
  <c r="J58" i="13"/>
  <c r="J80" i="13" s="1"/>
  <c r="J56" i="13"/>
  <c r="J78" i="13" s="1"/>
  <c r="J65" i="13"/>
  <c r="J87" i="13" s="1"/>
  <c r="J63" i="13"/>
  <c r="J85" i="13" s="1"/>
  <c r="J59" i="13"/>
  <c r="J81" i="13" s="1"/>
  <c r="J57" i="13"/>
  <c r="J79" i="13" s="1"/>
  <c r="I159" i="13"/>
  <c r="I158" i="13"/>
  <c r="I157" i="13"/>
  <c r="I156" i="13"/>
  <c r="I155" i="13"/>
  <c r="I154" i="13"/>
  <c r="I153" i="13"/>
  <c r="I152" i="13"/>
  <c r="I151" i="13"/>
  <c r="I150" i="13"/>
  <c r="Q149" i="13"/>
  <c r="R149" i="13"/>
  <c r="H160" i="13"/>
  <c r="N199" i="13"/>
  <c r="J388" i="13"/>
  <c r="J410" i="13" s="1"/>
  <c r="J386" i="13"/>
  <c r="J408" i="13" s="1"/>
  <c r="J384" i="13"/>
  <c r="J406" i="13" s="1"/>
  <c r="J382" i="13"/>
  <c r="J404" i="13" s="1"/>
  <c r="J380" i="13"/>
  <c r="J402" i="13" s="1"/>
  <c r="J389" i="13"/>
  <c r="J411" i="13" s="1"/>
  <c r="J381" i="13"/>
  <c r="J403" i="13" s="1"/>
  <c r="J353" i="13"/>
  <c r="J375" i="13" s="1"/>
  <c r="J351" i="13"/>
  <c r="J373" i="13" s="1"/>
  <c r="J347" i="13"/>
  <c r="J369" i="13" s="1"/>
  <c r="J345" i="13"/>
  <c r="J367" i="13" s="1"/>
  <c r="J316" i="13"/>
  <c r="J338" i="13" s="1"/>
  <c r="J314" i="13"/>
  <c r="J336" i="13" s="1"/>
  <c r="J312" i="13"/>
  <c r="J334" i="13" s="1"/>
  <c r="J310" i="13"/>
  <c r="J332" i="13" s="1"/>
  <c r="J308" i="13"/>
  <c r="J387" i="13"/>
  <c r="J409" i="13" s="1"/>
  <c r="J352" i="13"/>
  <c r="J374" i="13" s="1"/>
  <c r="J348" i="13"/>
  <c r="J370" i="13" s="1"/>
  <c r="J344" i="13"/>
  <c r="J315" i="13"/>
  <c r="J337" i="13" s="1"/>
  <c r="J383" i="13"/>
  <c r="J405" i="13" s="1"/>
  <c r="J350" i="13"/>
  <c r="J372" i="13" s="1"/>
  <c r="J346" i="13"/>
  <c r="J368" i="13" s="1"/>
  <c r="J317" i="13"/>
  <c r="J339" i="13" s="1"/>
  <c r="J311" i="13"/>
  <c r="J333" i="13" s="1"/>
  <c r="J281" i="13"/>
  <c r="J303" i="13" s="1"/>
  <c r="J279" i="13"/>
  <c r="J301" i="13" s="1"/>
  <c r="J275" i="13"/>
  <c r="J297" i="13" s="1"/>
  <c r="J309" i="13"/>
  <c r="J331" i="13" s="1"/>
  <c r="J278" i="13"/>
  <c r="J300" i="13" s="1"/>
  <c r="J273" i="13"/>
  <c r="J295" i="13" s="1"/>
  <c r="J244" i="13"/>
  <c r="J266" i="13" s="1"/>
  <c r="J242" i="13"/>
  <c r="J264" i="13" s="1"/>
  <c r="J240" i="13"/>
  <c r="J262" i="13" s="1"/>
  <c r="J238" i="13"/>
  <c r="J260" i="13" s="1"/>
  <c r="J236" i="13"/>
  <c r="J209" i="13"/>
  <c r="J231" i="13" s="1"/>
  <c r="J207" i="13"/>
  <c r="J229" i="13" s="1"/>
  <c r="J280" i="13"/>
  <c r="J302" i="13" s="1"/>
  <c r="J276" i="13"/>
  <c r="J298" i="13" s="1"/>
  <c r="J274" i="13"/>
  <c r="J296" i="13" s="1"/>
  <c r="J272" i="13"/>
  <c r="J245" i="13"/>
  <c r="J267" i="13" s="1"/>
  <c r="J243" i="13"/>
  <c r="J265" i="13" s="1"/>
  <c r="J239" i="13"/>
  <c r="J261" i="13" s="1"/>
  <c r="J237" i="13"/>
  <c r="J259" i="13" s="1"/>
  <c r="J208" i="13"/>
  <c r="J230" i="13" s="1"/>
  <c r="J206" i="13"/>
  <c r="J228" i="13" s="1"/>
  <c r="J204" i="13"/>
  <c r="J226" i="13" s="1"/>
  <c r="J202" i="13"/>
  <c r="J224" i="13" s="1"/>
  <c r="J200" i="13"/>
  <c r="J222" i="13" s="1"/>
  <c r="J173" i="13"/>
  <c r="J195" i="13" s="1"/>
  <c r="J171" i="13"/>
  <c r="J193" i="13" s="1"/>
  <c r="J167" i="13"/>
  <c r="J189" i="13" s="1"/>
  <c r="J165" i="13"/>
  <c r="J187" i="13" s="1"/>
  <c r="J203" i="13"/>
  <c r="J225" i="13" s="1"/>
  <c r="J201" i="13"/>
  <c r="J223" i="13" s="1"/>
  <c r="J172" i="13"/>
  <c r="J194" i="13" s="1"/>
  <c r="J170" i="13"/>
  <c r="J192" i="13" s="1"/>
  <c r="J168" i="13"/>
  <c r="J190" i="13" s="1"/>
  <c r="J166" i="13"/>
  <c r="J188" i="13" s="1"/>
  <c r="J164" i="13"/>
  <c r="J133" i="13"/>
  <c r="J155" i="13" s="1"/>
  <c r="J149" i="13" s="1"/>
  <c r="L199" i="13"/>
  <c r="R81" i="13"/>
  <c r="Q81" i="13"/>
  <c r="R85" i="13"/>
  <c r="Q85" i="13"/>
  <c r="R78" i="13"/>
  <c r="H77" i="13"/>
  <c r="Q78" i="13"/>
  <c r="R82" i="13"/>
  <c r="Q82" i="13"/>
  <c r="R86" i="13"/>
  <c r="Q86" i="13"/>
  <c r="N89" i="13"/>
  <c r="E13" i="6"/>
  <c r="K159" i="13" l="1"/>
  <c r="K158" i="13"/>
  <c r="K157" i="13"/>
  <c r="K156" i="13"/>
  <c r="K155" i="13"/>
  <c r="K154" i="13"/>
  <c r="K153" i="13"/>
  <c r="K152" i="13"/>
  <c r="K151" i="13"/>
  <c r="K150" i="13"/>
  <c r="J160" i="13"/>
  <c r="Q113" i="13"/>
  <c r="I123" i="13"/>
  <c r="I122" i="13"/>
  <c r="I121" i="13"/>
  <c r="I120" i="13"/>
  <c r="I119" i="13"/>
  <c r="I118" i="13"/>
  <c r="I117" i="13"/>
  <c r="I116" i="13"/>
  <c r="I115" i="13"/>
  <c r="I114" i="13"/>
  <c r="R113" i="13"/>
  <c r="H124" i="13"/>
  <c r="J186" i="13"/>
  <c r="J185" i="13" s="1"/>
  <c r="J169" i="13"/>
  <c r="J191" i="13" s="1"/>
  <c r="N91" i="13"/>
  <c r="L388" i="13"/>
  <c r="L410" i="13" s="1"/>
  <c r="L386" i="13"/>
  <c r="L408" i="13" s="1"/>
  <c r="L384" i="13"/>
  <c r="L406" i="13" s="1"/>
  <c r="L382" i="13"/>
  <c r="L404" i="13" s="1"/>
  <c r="L380" i="13"/>
  <c r="L402" i="13" s="1"/>
  <c r="L387" i="13"/>
  <c r="L409" i="13" s="1"/>
  <c r="L383" i="13"/>
  <c r="L405" i="13" s="1"/>
  <c r="L353" i="13"/>
  <c r="L375" i="13" s="1"/>
  <c r="L351" i="13"/>
  <c r="L373" i="13" s="1"/>
  <c r="L347" i="13"/>
  <c r="L369" i="13" s="1"/>
  <c r="L345" i="13"/>
  <c r="L367" i="13" s="1"/>
  <c r="L316" i="13"/>
  <c r="L338" i="13" s="1"/>
  <c r="L314" i="13"/>
  <c r="L336" i="13" s="1"/>
  <c r="L312" i="13"/>
  <c r="L334" i="13" s="1"/>
  <c r="L310" i="13"/>
  <c r="L332" i="13" s="1"/>
  <c r="L308" i="13"/>
  <c r="L350" i="13"/>
  <c r="L372" i="13" s="1"/>
  <c r="L346" i="13"/>
  <c r="L368" i="13" s="1"/>
  <c r="L317" i="13"/>
  <c r="L339" i="13" s="1"/>
  <c r="L315" i="13"/>
  <c r="L337" i="13" s="1"/>
  <c r="L309" i="13"/>
  <c r="L331" i="13" s="1"/>
  <c r="L281" i="13"/>
  <c r="L303" i="13" s="1"/>
  <c r="L279" i="13"/>
  <c r="L301" i="13" s="1"/>
  <c r="L275" i="13"/>
  <c r="L297" i="13" s="1"/>
  <c r="L352" i="13"/>
  <c r="L374" i="13" s="1"/>
  <c r="L348" i="13"/>
  <c r="L370" i="13" s="1"/>
  <c r="L344" i="13"/>
  <c r="L280" i="13"/>
  <c r="L302" i="13" s="1"/>
  <c r="L276" i="13"/>
  <c r="L298" i="13" s="1"/>
  <c r="L273" i="13"/>
  <c r="L295" i="13" s="1"/>
  <c r="L244" i="13"/>
  <c r="L266" i="13" s="1"/>
  <c r="L242" i="13"/>
  <c r="L264" i="13" s="1"/>
  <c r="L240" i="13"/>
  <c r="L262" i="13" s="1"/>
  <c r="L238" i="13"/>
  <c r="L260" i="13" s="1"/>
  <c r="L236" i="13"/>
  <c r="L209" i="13"/>
  <c r="L231" i="13" s="1"/>
  <c r="L207" i="13"/>
  <c r="L229" i="13" s="1"/>
  <c r="L389" i="13"/>
  <c r="L411" i="13" s="1"/>
  <c r="L381" i="13"/>
  <c r="L403" i="13" s="1"/>
  <c r="L311" i="13"/>
  <c r="L333" i="13" s="1"/>
  <c r="L278" i="13"/>
  <c r="L300" i="13" s="1"/>
  <c r="L274" i="13"/>
  <c r="L296" i="13" s="1"/>
  <c r="L272" i="13"/>
  <c r="L245" i="13"/>
  <c r="L267" i="13" s="1"/>
  <c r="L243" i="13"/>
  <c r="L265" i="13" s="1"/>
  <c r="L239" i="13"/>
  <c r="L261" i="13" s="1"/>
  <c r="L237" i="13"/>
  <c r="L259" i="13" s="1"/>
  <c r="L208" i="13"/>
  <c r="L230" i="13" s="1"/>
  <c r="L206" i="13"/>
  <c r="L228" i="13" s="1"/>
  <c r="L204" i="13"/>
  <c r="L226" i="13" s="1"/>
  <c r="L202" i="13"/>
  <c r="L224" i="13" s="1"/>
  <c r="L200" i="13"/>
  <c r="L222" i="13" s="1"/>
  <c r="L173" i="13"/>
  <c r="L195" i="13" s="1"/>
  <c r="L171" i="13"/>
  <c r="L193" i="13" s="1"/>
  <c r="L167" i="13"/>
  <c r="L189" i="13" s="1"/>
  <c r="L165" i="13"/>
  <c r="L187" i="13" s="1"/>
  <c r="L203" i="13"/>
  <c r="L225" i="13" s="1"/>
  <c r="L201" i="13"/>
  <c r="L223" i="13" s="1"/>
  <c r="L172" i="13"/>
  <c r="L194" i="13" s="1"/>
  <c r="L170" i="13"/>
  <c r="L192" i="13" s="1"/>
  <c r="L168" i="13"/>
  <c r="L190" i="13" s="1"/>
  <c r="L166" i="13"/>
  <c r="L188" i="13" s="1"/>
  <c r="L164" i="13"/>
  <c r="J258" i="13"/>
  <c r="J241" i="13"/>
  <c r="J263" i="13" s="1"/>
  <c r="H19" i="13"/>
  <c r="L385" i="13"/>
  <c r="L407" i="13" s="1"/>
  <c r="R83" i="13"/>
  <c r="Q83" i="13"/>
  <c r="L133" i="13"/>
  <c r="L155" i="13" s="1"/>
  <c r="N22" i="7"/>
  <c r="C11" i="6"/>
  <c r="L17" i="13"/>
  <c r="H186" i="13"/>
  <c r="H169" i="13"/>
  <c r="H191" i="13" s="1"/>
  <c r="Q190" i="13"/>
  <c r="R190" i="13"/>
  <c r="Q194" i="13"/>
  <c r="R194" i="13"/>
  <c r="Q225" i="13"/>
  <c r="R225" i="13"/>
  <c r="Q189" i="13"/>
  <c r="R189" i="13"/>
  <c r="Q195" i="13"/>
  <c r="R195" i="13"/>
  <c r="Q224" i="13"/>
  <c r="R224" i="13"/>
  <c r="Q228" i="13"/>
  <c r="R228" i="13"/>
  <c r="R259" i="13"/>
  <c r="Q259" i="13"/>
  <c r="R265" i="13"/>
  <c r="Q265" i="13"/>
  <c r="H294" i="13"/>
  <c r="H277" i="13"/>
  <c r="H299" i="13" s="1"/>
  <c r="Q300" i="13"/>
  <c r="R300" i="13"/>
  <c r="H205" i="13"/>
  <c r="H227" i="13" s="1"/>
  <c r="Q231" i="13"/>
  <c r="R231" i="13"/>
  <c r="R260" i="13"/>
  <c r="Q260" i="13"/>
  <c r="R264" i="13"/>
  <c r="Q264" i="13"/>
  <c r="Q295" i="13"/>
  <c r="R295" i="13"/>
  <c r="Q298" i="13"/>
  <c r="R298" i="13"/>
  <c r="R333" i="13"/>
  <c r="Q333" i="13"/>
  <c r="Q303" i="13"/>
  <c r="R303" i="13"/>
  <c r="H366" i="13"/>
  <c r="H349" i="13"/>
  <c r="H371" i="13" s="1"/>
  <c r="Q374" i="13"/>
  <c r="R374" i="13"/>
  <c r="Q368" i="13"/>
  <c r="R368" i="13"/>
  <c r="R403" i="13"/>
  <c r="Q403" i="13"/>
  <c r="H330" i="13"/>
  <c r="H313" i="13"/>
  <c r="H335" i="13" s="1"/>
  <c r="R334" i="13"/>
  <c r="Q334" i="13"/>
  <c r="R338" i="13"/>
  <c r="Q338" i="13"/>
  <c r="Q369" i="13"/>
  <c r="R369" i="13"/>
  <c r="Q375" i="13"/>
  <c r="R375" i="13"/>
  <c r="R409" i="13"/>
  <c r="Q409" i="13"/>
  <c r="R404" i="13"/>
  <c r="Q404" i="13"/>
  <c r="R408" i="13"/>
  <c r="Q408" i="13"/>
  <c r="B13" i="6"/>
  <c r="N133" i="13"/>
  <c r="N155" i="13" s="1"/>
  <c r="I87" i="13"/>
  <c r="I86" i="13"/>
  <c r="I85" i="13"/>
  <c r="I84" i="13"/>
  <c r="I83" i="13"/>
  <c r="I82" i="13"/>
  <c r="I81" i="13"/>
  <c r="I80" i="13"/>
  <c r="I79" i="13"/>
  <c r="I78" i="13"/>
  <c r="Q77" i="13"/>
  <c r="R77" i="13"/>
  <c r="H88" i="13"/>
  <c r="J294" i="13"/>
  <c r="J277" i="13"/>
  <c r="J299" i="13" s="1"/>
  <c r="J205" i="13"/>
  <c r="J227" i="13" s="1"/>
  <c r="J221" i="13" s="1"/>
  <c r="J366" i="13"/>
  <c r="J365" i="13" s="1"/>
  <c r="J349" i="13"/>
  <c r="J371" i="13" s="1"/>
  <c r="J330" i="13"/>
  <c r="J329" i="13" s="1"/>
  <c r="J313" i="13"/>
  <c r="J335" i="13" s="1"/>
  <c r="N388" i="13"/>
  <c r="N410" i="13" s="1"/>
  <c r="N386" i="13"/>
  <c r="N408" i="13" s="1"/>
  <c r="N384" i="13"/>
  <c r="N406" i="13" s="1"/>
  <c r="N382" i="13"/>
  <c r="N404" i="13" s="1"/>
  <c r="N380" i="13"/>
  <c r="N353" i="13"/>
  <c r="N375" i="13" s="1"/>
  <c r="N389" i="13"/>
  <c r="N411" i="13" s="1"/>
  <c r="N381" i="13"/>
  <c r="N403" i="13" s="1"/>
  <c r="N351" i="13"/>
  <c r="N373" i="13" s="1"/>
  <c r="N347" i="13"/>
  <c r="N369" i="13" s="1"/>
  <c r="N345" i="13"/>
  <c r="N367" i="13" s="1"/>
  <c r="N316" i="13"/>
  <c r="N338" i="13" s="1"/>
  <c r="N314" i="13"/>
  <c r="N336" i="13" s="1"/>
  <c r="N312" i="13"/>
  <c r="N334" i="13" s="1"/>
  <c r="N310" i="13"/>
  <c r="N332" i="13" s="1"/>
  <c r="N308" i="13"/>
  <c r="N383" i="13"/>
  <c r="N405" i="13" s="1"/>
  <c r="N352" i="13"/>
  <c r="N374" i="13" s="1"/>
  <c r="N348" i="13"/>
  <c r="N370" i="13" s="1"/>
  <c r="N344" i="13"/>
  <c r="N315" i="13"/>
  <c r="N337" i="13" s="1"/>
  <c r="N311" i="13"/>
  <c r="N333" i="13" s="1"/>
  <c r="N281" i="13"/>
  <c r="N303" i="13" s="1"/>
  <c r="N279" i="13"/>
  <c r="N301" i="13" s="1"/>
  <c r="N275" i="13"/>
  <c r="N297" i="13" s="1"/>
  <c r="N387" i="13"/>
  <c r="N409" i="13" s="1"/>
  <c r="N317" i="13"/>
  <c r="N339" i="13" s="1"/>
  <c r="N278" i="13"/>
  <c r="N300" i="13" s="1"/>
  <c r="N273" i="13"/>
  <c r="N295" i="13" s="1"/>
  <c r="N244" i="13"/>
  <c r="N266" i="13" s="1"/>
  <c r="N242" i="13"/>
  <c r="N264" i="13" s="1"/>
  <c r="N240" i="13"/>
  <c r="N262" i="13" s="1"/>
  <c r="N238" i="13"/>
  <c r="N260" i="13" s="1"/>
  <c r="N236" i="13"/>
  <c r="N209" i="13"/>
  <c r="N231" i="13" s="1"/>
  <c r="N207" i="13"/>
  <c r="N229" i="13" s="1"/>
  <c r="N350" i="13"/>
  <c r="N372" i="13" s="1"/>
  <c r="N346" i="13"/>
  <c r="N368" i="13" s="1"/>
  <c r="N309" i="13"/>
  <c r="N331" i="13" s="1"/>
  <c r="N280" i="13"/>
  <c r="N302" i="13" s="1"/>
  <c r="N276" i="13"/>
  <c r="N298" i="13" s="1"/>
  <c r="N274" i="13"/>
  <c r="N296" i="13" s="1"/>
  <c r="N272" i="13"/>
  <c r="N245" i="13"/>
  <c r="N267" i="13" s="1"/>
  <c r="N243" i="13"/>
  <c r="N265" i="13" s="1"/>
  <c r="N239" i="13"/>
  <c r="N261" i="13" s="1"/>
  <c r="N237" i="13"/>
  <c r="N259" i="13" s="1"/>
  <c r="N208" i="13"/>
  <c r="N230" i="13" s="1"/>
  <c r="N206" i="13"/>
  <c r="N228" i="13" s="1"/>
  <c r="N204" i="13"/>
  <c r="N226" i="13" s="1"/>
  <c r="N203" i="13"/>
  <c r="N225" i="13" s="1"/>
  <c r="N202" i="13"/>
  <c r="N224" i="13" s="1"/>
  <c r="N200" i="13"/>
  <c r="N222" i="13" s="1"/>
  <c r="N173" i="13"/>
  <c r="N195" i="13" s="1"/>
  <c r="N171" i="13"/>
  <c r="N193" i="13" s="1"/>
  <c r="N167" i="13"/>
  <c r="N189" i="13" s="1"/>
  <c r="N165" i="13"/>
  <c r="N187" i="13" s="1"/>
  <c r="N201" i="13"/>
  <c r="N223" i="13" s="1"/>
  <c r="N172" i="13"/>
  <c r="N194" i="13" s="1"/>
  <c r="N170" i="13"/>
  <c r="N192" i="13" s="1"/>
  <c r="N168" i="13"/>
  <c r="N190" i="13" s="1"/>
  <c r="N166" i="13"/>
  <c r="N188" i="13" s="1"/>
  <c r="N164" i="13"/>
  <c r="J61" i="13"/>
  <c r="J83" i="13" s="1"/>
  <c r="J77" i="13" s="1"/>
  <c r="Q119" i="13"/>
  <c r="R119" i="13"/>
  <c r="L89" i="13"/>
  <c r="N20" i="8"/>
  <c r="E11" i="6"/>
  <c r="J97" i="13"/>
  <c r="J119" i="13" s="1"/>
  <c r="J113" i="13" s="1"/>
  <c r="N55" i="13"/>
  <c r="L149" i="13"/>
  <c r="Q188" i="13"/>
  <c r="R188" i="13"/>
  <c r="Q192" i="13"/>
  <c r="R192" i="13"/>
  <c r="Q223" i="13"/>
  <c r="R223" i="13"/>
  <c r="Q187" i="13"/>
  <c r="R187" i="13"/>
  <c r="Q193" i="13"/>
  <c r="R193" i="13"/>
  <c r="Q222" i="13"/>
  <c r="R222" i="13"/>
  <c r="H221" i="13"/>
  <c r="Q226" i="13"/>
  <c r="R226" i="13"/>
  <c r="Q230" i="13"/>
  <c r="R230" i="13"/>
  <c r="R261" i="13"/>
  <c r="Q261" i="13"/>
  <c r="R267" i="13"/>
  <c r="Q267" i="13"/>
  <c r="Q296" i="13"/>
  <c r="R296" i="13"/>
  <c r="R337" i="13"/>
  <c r="Q337" i="13"/>
  <c r="Q229" i="13"/>
  <c r="R229" i="13"/>
  <c r="H258" i="13"/>
  <c r="H241" i="13"/>
  <c r="H263" i="13" s="1"/>
  <c r="R262" i="13"/>
  <c r="Q262" i="13"/>
  <c r="R266" i="13"/>
  <c r="Q266" i="13"/>
  <c r="Q297" i="13"/>
  <c r="R297" i="13"/>
  <c r="Q302" i="13"/>
  <c r="R302" i="13"/>
  <c r="Q301" i="13"/>
  <c r="R301" i="13"/>
  <c r="R331" i="13"/>
  <c r="Q331" i="13"/>
  <c r="Q370" i="13"/>
  <c r="R370" i="13"/>
  <c r="R339" i="13"/>
  <c r="Q339" i="13"/>
  <c r="Q372" i="13"/>
  <c r="R372" i="13"/>
  <c r="Q411" i="13"/>
  <c r="R411" i="13"/>
  <c r="R332" i="13"/>
  <c r="Q332" i="13"/>
  <c r="R336" i="13"/>
  <c r="Q336" i="13"/>
  <c r="Q367" i="13"/>
  <c r="R367" i="13"/>
  <c r="Q373" i="13"/>
  <c r="R373" i="13"/>
  <c r="R405" i="13"/>
  <c r="Q405" i="13"/>
  <c r="H402" i="13"/>
  <c r="H385" i="13"/>
  <c r="H407" i="13" s="1"/>
  <c r="R406" i="13"/>
  <c r="Q406" i="13"/>
  <c r="R410" i="13"/>
  <c r="Q410" i="13"/>
  <c r="J385" i="13"/>
  <c r="J407" i="13" s="1"/>
  <c r="J401" i="13" s="1"/>
  <c r="N19" i="13"/>
  <c r="L55" i="13"/>
  <c r="J19" i="13"/>
  <c r="N149" i="13"/>
  <c r="K411" i="13" l="1"/>
  <c r="K410" i="13"/>
  <c r="K409" i="13"/>
  <c r="K408" i="13"/>
  <c r="K407" i="13"/>
  <c r="K406" i="13"/>
  <c r="K405" i="13"/>
  <c r="K404" i="13"/>
  <c r="K403" i="13"/>
  <c r="K402" i="13"/>
  <c r="J412" i="13"/>
  <c r="K123" i="13"/>
  <c r="K122" i="13"/>
  <c r="K121" i="13"/>
  <c r="K120" i="13"/>
  <c r="K119" i="13"/>
  <c r="K118" i="13"/>
  <c r="K117" i="13"/>
  <c r="K116" i="13"/>
  <c r="K115" i="13"/>
  <c r="K114" i="13"/>
  <c r="J124" i="13"/>
  <c r="K87" i="13"/>
  <c r="K86" i="13"/>
  <c r="K85" i="13"/>
  <c r="K84" i="13"/>
  <c r="K83" i="13"/>
  <c r="K82" i="13"/>
  <c r="K81" i="13"/>
  <c r="K80" i="13"/>
  <c r="K79" i="13"/>
  <c r="K78" i="13"/>
  <c r="J88" i="13"/>
  <c r="K231" i="13"/>
  <c r="K230" i="13"/>
  <c r="K229" i="13"/>
  <c r="K228" i="13"/>
  <c r="K227" i="13"/>
  <c r="K226" i="13"/>
  <c r="K225" i="13"/>
  <c r="K224" i="13"/>
  <c r="K223" i="13"/>
  <c r="K222" i="13"/>
  <c r="J232" i="13"/>
  <c r="R407" i="13"/>
  <c r="Q407" i="13"/>
  <c r="J29" i="13"/>
  <c r="J51" i="13" s="1"/>
  <c r="J16" i="13" s="1"/>
  <c r="J27" i="13"/>
  <c r="J49" i="13" s="1"/>
  <c r="J14" i="13" s="1"/>
  <c r="J23" i="13"/>
  <c r="J45" i="13" s="1"/>
  <c r="J10" i="13" s="1"/>
  <c r="J21" i="13"/>
  <c r="J43" i="13" s="1"/>
  <c r="J8" i="13" s="1"/>
  <c r="J28" i="13"/>
  <c r="J50" i="13" s="1"/>
  <c r="J15" i="13" s="1"/>
  <c r="J26" i="13"/>
  <c r="J48" i="13" s="1"/>
  <c r="J13" i="13" s="1"/>
  <c r="J24" i="13"/>
  <c r="J46" i="13" s="1"/>
  <c r="J11" i="13" s="1"/>
  <c r="J22" i="13"/>
  <c r="J44" i="13" s="1"/>
  <c r="J9" i="13" s="1"/>
  <c r="J20" i="13"/>
  <c r="J42" i="13" s="1"/>
  <c r="L64" i="13"/>
  <c r="L86" i="13" s="1"/>
  <c r="L62" i="13"/>
  <c r="L84" i="13" s="1"/>
  <c r="L60" i="13"/>
  <c r="L82" i="13" s="1"/>
  <c r="L58" i="13"/>
  <c r="L80" i="13" s="1"/>
  <c r="L56" i="13"/>
  <c r="L78" i="13" s="1"/>
  <c r="L65" i="13"/>
  <c r="L87" i="13" s="1"/>
  <c r="L63" i="13"/>
  <c r="L85" i="13" s="1"/>
  <c r="L59" i="13"/>
  <c r="L81" i="13" s="1"/>
  <c r="L57" i="13"/>
  <c r="L79" i="13" s="1"/>
  <c r="N29" i="13"/>
  <c r="N51" i="13" s="1"/>
  <c r="N27" i="13"/>
  <c r="N49" i="13" s="1"/>
  <c r="N23" i="13"/>
  <c r="N45" i="13" s="1"/>
  <c r="N21" i="13"/>
  <c r="N43" i="13" s="1"/>
  <c r="N28" i="13"/>
  <c r="N50" i="13" s="1"/>
  <c r="N26" i="13"/>
  <c r="N48" i="13" s="1"/>
  <c r="N24" i="13"/>
  <c r="N46" i="13" s="1"/>
  <c r="N22" i="13"/>
  <c r="N44" i="13" s="1"/>
  <c r="N20" i="13"/>
  <c r="N42" i="13" s="1"/>
  <c r="R402" i="13"/>
  <c r="Q402" i="13"/>
  <c r="H401" i="13"/>
  <c r="R258" i="13"/>
  <c r="H257" i="13"/>
  <c r="Q258" i="13"/>
  <c r="M159" i="13"/>
  <c r="M158" i="13"/>
  <c r="M157" i="13"/>
  <c r="M156" i="13"/>
  <c r="M155" i="13"/>
  <c r="M154" i="13"/>
  <c r="M153" i="13"/>
  <c r="M152" i="13"/>
  <c r="M151" i="13"/>
  <c r="M150" i="13"/>
  <c r="L160" i="13"/>
  <c r="N64" i="13"/>
  <c r="N86" i="13" s="1"/>
  <c r="N62" i="13"/>
  <c r="N84" i="13" s="1"/>
  <c r="N60" i="13"/>
  <c r="N82" i="13" s="1"/>
  <c r="N58" i="13"/>
  <c r="N80" i="13" s="1"/>
  <c r="N56" i="13"/>
  <c r="N78" i="13" s="1"/>
  <c r="N65" i="13"/>
  <c r="N87" i="13" s="1"/>
  <c r="N63" i="13"/>
  <c r="N85" i="13" s="1"/>
  <c r="N59" i="13"/>
  <c r="N81" i="13" s="1"/>
  <c r="N57" i="13"/>
  <c r="N79" i="13" s="1"/>
  <c r="L91" i="13"/>
  <c r="N186" i="13"/>
  <c r="N169" i="13"/>
  <c r="N191" i="13" s="1"/>
  <c r="N294" i="13"/>
  <c r="N293" i="13" s="1"/>
  <c r="N277" i="13"/>
  <c r="N299" i="13" s="1"/>
  <c r="N258" i="13"/>
  <c r="N257" i="13" s="1"/>
  <c r="N241" i="13"/>
  <c r="N263" i="13" s="1"/>
  <c r="N366" i="13"/>
  <c r="N365" i="13" s="1"/>
  <c r="N349" i="13"/>
  <c r="N371" i="13" s="1"/>
  <c r="N330" i="13"/>
  <c r="N329" i="13" s="1"/>
  <c r="N313" i="13"/>
  <c r="N335" i="13" s="1"/>
  <c r="J293" i="13"/>
  <c r="R335" i="13"/>
  <c r="Q335" i="13"/>
  <c r="Q371" i="13"/>
  <c r="R371" i="13"/>
  <c r="Q227" i="13"/>
  <c r="R227" i="13"/>
  <c r="Q294" i="13"/>
  <c r="R294" i="13"/>
  <c r="H293" i="13"/>
  <c r="Q186" i="13"/>
  <c r="R186" i="13"/>
  <c r="H185" i="13"/>
  <c r="B11" i="6"/>
  <c r="B14" i="6" s="1"/>
  <c r="J257" i="13"/>
  <c r="L186" i="13"/>
  <c r="L169" i="13"/>
  <c r="L191" i="13" s="1"/>
  <c r="L294" i="13"/>
  <c r="L277" i="13"/>
  <c r="L299" i="13" s="1"/>
  <c r="L205" i="13"/>
  <c r="L227" i="13" s="1"/>
  <c r="L330" i="13"/>
  <c r="L329" i="13" s="1"/>
  <c r="L313" i="13"/>
  <c r="L335" i="13" s="1"/>
  <c r="N101" i="13"/>
  <c r="N123" i="13" s="1"/>
  <c r="N99" i="13"/>
  <c r="N121" i="13" s="1"/>
  <c r="N95" i="13"/>
  <c r="N117" i="13" s="1"/>
  <c r="N93" i="13"/>
  <c r="N115" i="13" s="1"/>
  <c r="N100" i="13"/>
  <c r="N122" i="13" s="1"/>
  <c r="N98" i="13"/>
  <c r="N120" i="13" s="1"/>
  <c r="N96" i="13"/>
  <c r="N118" i="13" s="1"/>
  <c r="N94" i="13"/>
  <c r="N116" i="13" s="1"/>
  <c r="N92" i="13"/>
  <c r="N114" i="13" s="1"/>
  <c r="O159" i="13"/>
  <c r="O158" i="13"/>
  <c r="O157" i="13"/>
  <c r="O156" i="13"/>
  <c r="O155" i="13"/>
  <c r="O154" i="13"/>
  <c r="O153" i="13"/>
  <c r="O152" i="13"/>
  <c r="O151" i="13"/>
  <c r="O150" i="13"/>
  <c r="N160" i="13"/>
  <c r="R263" i="13"/>
  <c r="Q263" i="13"/>
  <c r="Q221" i="13"/>
  <c r="I231" i="13"/>
  <c r="I230" i="13"/>
  <c r="I229" i="13"/>
  <c r="I228" i="13"/>
  <c r="I227" i="13"/>
  <c r="I226" i="13"/>
  <c r="I225" i="13"/>
  <c r="I224" i="13"/>
  <c r="I223" i="13"/>
  <c r="I222" i="13"/>
  <c r="R221" i="13"/>
  <c r="H232" i="13"/>
  <c r="N205" i="13"/>
  <c r="N227" i="13" s="1"/>
  <c r="N221" i="13" s="1"/>
  <c r="N402" i="13"/>
  <c r="N385" i="13"/>
  <c r="N407" i="13" s="1"/>
  <c r="K339" i="13"/>
  <c r="K338" i="13"/>
  <c r="K337" i="13"/>
  <c r="K336" i="13"/>
  <c r="K335" i="13"/>
  <c r="K334" i="13"/>
  <c r="K333" i="13"/>
  <c r="K332" i="13"/>
  <c r="K331" i="13"/>
  <c r="K330" i="13"/>
  <c r="J340" i="13"/>
  <c r="K374" i="13"/>
  <c r="K372" i="13"/>
  <c r="K370" i="13"/>
  <c r="K368" i="13"/>
  <c r="K366" i="13"/>
  <c r="K375" i="13"/>
  <c r="K373" i="13"/>
  <c r="K371" i="13"/>
  <c r="K369" i="13"/>
  <c r="K367" i="13"/>
  <c r="J376" i="13"/>
  <c r="R330" i="13"/>
  <c r="H329" i="13"/>
  <c r="Q330" i="13"/>
  <c r="Q366" i="13"/>
  <c r="H365" i="13"/>
  <c r="R366" i="13"/>
  <c r="Q299" i="13"/>
  <c r="R299" i="13"/>
  <c r="Q191" i="13"/>
  <c r="R191" i="13"/>
  <c r="L19" i="13"/>
  <c r="H29" i="13"/>
  <c r="H51" i="13" s="1"/>
  <c r="H27" i="13"/>
  <c r="H49" i="13" s="1"/>
  <c r="H23" i="13"/>
  <c r="H45" i="13" s="1"/>
  <c r="H21" i="13"/>
  <c r="H43" i="13" s="1"/>
  <c r="H28" i="13"/>
  <c r="H50" i="13" s="1"/>
  <c r="H26" i="13"/>
  <c r="H48" i="13" s="1"/>
  <c r="H24" i="13"/>
  <c r="H46" i="13" s="1"/>
  <c r="H22" i="13"/>
  <c r="H44" i="13" s="1"/>
  <c r="H20" i="13"/>
  <c r="H42" i="13" s="1"/>
  <c r="L221" i="13"/>
  <c r="L258" i="13"/>
  <c r="L257" i="13" s="1"/>
  <c r="L241" i="13"/>
  <c r="L263" i="13" s="1"/>
  <c r="L366" i="13"/>
  <c r="L365" i="13" s="1"/>
  <c r="L349" i="13"/>
  <c r="L371" i="13" s="1"/>
  <c r="L401" i="13"/>
  <c r="K195" i="13"/>
  <c r="K194" i="13"/>
  <c r="K193" i="13"/>
  <c r="K192" i="13"/>
  <c r="K191" i="13"/>
  <c r="K190" i="13"/>
  <c r="K189" i="13"/>
  <c r="K188" i="13"/>
  <c r="K187" i="13"/>
  <c r="K186" i="13"/>
  <c r="J196" i="13"/>
  <c r="O231" i="13" l="1"/>
  <c r="O230" i="13"/>
  <c r="O229" i="13"/>
  <c r="O228" i="13"/>
  <c r="O227" i="13"/>
  <c r="O226" i="13"/>
  <c r="O225" i="13"/>
  <c r="O224" i="13"/>
  <c r="O223" i="13"/>
  <c r="O222" i="13"/>
  <c r="N232" i="13"/>
  <c r="M231" i="13"/>
  <c r="M230" i="13"/>
  <c r="M229" i="13"/>
  <c r="M228" i="13"/>
  <c r="M227" i="13"/>
  <c r="M226" i="13"/>
  <c r="M225" i="13"/>
  <c r="M224" i="13"/>
  <c r="M223" i="13"/>
  <c r="M222" i="13"/>
  <c r="L232" i="13"/>
  <c r="Q44" i="13"/>
  <c r="R44" i="13"/>
  <c r="H9" i="13"/>
  <c r="Q48" i="13"/>
  <c r="R48" i="13"/>
  <c r="H13" i="13"/>
  <c r="Q43" i="13"/>
  <c r="R43" i="13"/>
  <c r="H8" i="13"/>
  <c r="H25" i="13"/>
  <c r="H47" i="13" s="1"/>
  <c r="Q51" i="13"/>
  <c r="R51" i="13"/>
  <c r="H16" i="13"/>
  <c r="Q365" i="13"/>
  <c r="I375" i="13"/>
  <c r="I373" i="13"/>
  <c r="I371" i="13"/>
  <c r="I369" i="13"/>
  <c r="I367" i="13"/>
  <c r="I374" i="13"/>
  <c r="I372" i="13"/>
  <c r="I370" i="13"/>
  <c r="I368" i="13"/>
  <c r="I366" i="13"/>
  <c r="R365" i="13"/>
  <c r="H376" i="13"/>
  <c r="N401" i="13"/>
  <c r="L293" i="13"/>
  <c r="L185" i="13"/>
  <c r="I302" i="13"/>
  <c r="I300" i="13"/>
  <c r="I298" i="13"/>
  <c r="I296" i="13"/>
  <c r="Q293" i="13"/>
  <c r="I294" i="13"/>
  <c r="I303" i="13"/>
  <c r="I301" i="13"/>
  <c r="I299" i="13"/>
  <c r="I297" i="13"/>
  <c r="I295" i="13"/>
  <c r="R293" i="13"/>
  <c r="H304" i="13"/>
  <c r="N185" i="13"/>
  <c r="L101" i="13"/>
  <c r="L123" i="13" s="1"/>
  <c r="L99" i="13"/>
  <c r="L121" i="13" s="1"/>
  <c r="L95" i="13"/>
  <c r="L117" i="13" s="1"/>
  <c r="L93" i="13"/>
  <c r="L115" i="13" s="1"/>
  <c r="L100" i="13"/>
  <c r="L122" i="13" s="1"/>
  <c r="L98" i="13"/>
  <c r="L120" i="13" s="1"/>
  <c r="L96" i="13"/>
  <c r="L118" i="13" s="1"/>
  <c r="L94" i="13"/>
  <c r="L116" i="13" s="1"/>
  <c r="L92" i="13"/>
  <c r="L114" i="13" s="1"/>
  <c r="N7" i="13"/>
  <c r="N11" i="13"/>
  <c r="N15" i="13"/>
  <c r="N10" i="13"/>
  <c r="N14" i="13"/>
  <c r="L61" i="13"/>
  <c r="L83" i="13" s="1"/>
  <c r="J7" i="13"/>
  <c r="M411" i="13"/>
  <c r="M410" i="13"/>
  <c r="M409" i="13"/>
  <c r="M408" i="13"/>
  <c r="M407" i="13"/>
  <c r="M406" i="13"/>
  <c r="M405" i="13"/>
  <c r="M404" i="13"/>
  <c r="M403" i="13"/>
  <c r="M402" i="13"/>
  <c r="L412" i="13"/>
  <c r="M375" i="13"/>
  <c r="M373" i="13"/>
  <c r="M371" i="13"/>
  <c r="M369" i="13"/>
  <c r="M367" i="13"/>
  <c r="M374" i="13"/>
  <c r="M372" i="13"/>
  <c r="M370" i="13"/>
  <c r="M368" i="13"/>
  <c r="M366" i="13"/>
  <c r="L376" i="13"/>
  <c r="M267" i="13"/>
  <c r="M266" i="13"/>
  <c r="M265" i="13"/>
  <c r="M264" i="13"/>
  <c r="M263" i="13"/>
  <c r="M262" i="13"/>
  <c r="M261" i="13"/>
  <c r="M260" i="13"/>
  <c r="M259" i="13"/>
  <c r="M258" i="13"/>
  <c r="L268" i="13"/>
  <c r="R42" i="13"/>
  <c r="H41" i="13"/>
  <c r="H7" i="13"/>
  <c r="Q42" i="13"/>
  <c r="Q46" i="13"/>
  <c r="R46" i="13"/>
  <c r="H11" i="13"/>
  <c r="Q50" i="13"/>
  <c r="R50" i="13"/>
  <c r="H15" i="13"/>
  <c r="Q45" i="13"/>
  <c r="R45" i="13"/>
  <c r="H10" i="13"/>
  <c r="Q49" i="13"/>
  <c r="R49" i="13"/>
  <c r="H14" i="13"/>
  <c r="L29" i="13"/>
  <c r="L51" i="13" s="1"/>
  <c r="L16" i="13" s="1"/>
  <c r="L27" i="13"/>
  <c r="L49" i="13" s="1"/>
  <c r="L14" i="13" s="1"/>
  <c r="L23" i="13"/>
  <c r="L45" i="13" s="1"/>
  <c r="L10" i="13" s="1"/>
  <c r="L21" i="13"/>
  <c r="L43" i="13" s="1"/>
  <c r="L8" i="13" s="1"/>
  <c r="L28" i="13"/>
  <c r="L50" i="13" s="1"/>
  <c r="L15" i="13" s="1"/>
  <c r="L26" i="13"/>
  <c r="L48" i="13" s="1"/>
  <c r="L13" i="13" s="1"/>
  <c r="L24" i="13"/>
  <c r="L46" i="13" s="1"/>
  <c r="L11" i="13" s="1"/>
  <c r="L22" i="13"/>
  <c r="L44" i="13" s="1"/>
  <c r="L9" i="13" s="1"/>
  <c r="L20" i="13"/>
  <c r="L42" i="13" s="1"/>
  <c r="I339" i="13"/>
  <c r="I338" i="13"/>
  <c r="I337" i="13"/>
  <c r="I336" i="13"/>
  <c r="I335" i="13"/>
  <c r="I334" i="13"/>
  <c r="I333" i="13"/>
  <c r="I332" i="13"/>
  <c r="I331" i="13"/>
  <c r="I330" i="13"/>
  <c r="Q329" i="13"/>
  <c r="R329" i="13"/>
  <c r="H340" i="13"/>
  <c r="N97" i="13"/>
  <c r="N119" i="13" s="1"/>
  <c r="N113" i="13" s="1"/>
  <c r="M339" i="13"/>
  <c r="M338" i="13"/>
  <c r="M337" i="13"/>
  <c r="M336" i="13"/>
  <c r="M335" i="13"/>
  <c r="M334" i="13"/>
  <c r="M333" i="13"/>
  <c r="M332" i="13"/>
  <c r="M331" i="13"/>
  <c r="M330" i="13"/>
  <c r="L340" i="13"/>
  <c r="K267" i="13"/>
  <c r="K266" i="13"/>
  <c r="K265" i="13"/>
  <c r="K264" i="13"/>
  <c r="K263" i="13"/>
  <c r="K262" i="13"/>
  <c r="K261" i="13"/>
  <c r="K260" i="13"/>
  <c r="K259" i="13"/>
  <c r="K258" i="13"/>
  <c r="J268" i="13"/>
  <c r="Q185" i="13"/>
  <c r="I195" i="13"/>
  <c r="I194" i="13"/>
  <c r="I193" i="13"/>
  <c r="I192" i="13"/>
  <c r="I191" i="13"/>
  <c r="I190" i="13"/>
  <c r="I189" i="13"/>
  <c r="I188" i="13"/>
  <c r="I187" i="13"/>
  <c r="I186" i="13"/>
  <c r="R185" i="13"/>
  <c r="H196" i="13"/>
  <c r="K303" i="13"/>
  <c r="K301" i="13"/>
  <c r="K299" i="13"/>
  <c r="K297" i="13"/>
  <c r="K295" i="13"/>
  <c r="K302" i="13"/>
  <c r="K300" i="13"/>
  <c r="K298" i="13"/>
  <c r="K296" i="13"/>
  <c r="K294" i="13"/>
  <c r="J304" i="13"/>
  <c r="O339" i="13"/>
  <c r="O338" i="13"/>
  <c r="O337" i="13"/>
  <c r="O336" i="13"/>
  <c r="O335" i="13"/>
  <c r="O334" i="13"/>
  <c r="O333" i="13"/>
  <c r="O332" i="13"/>
  <c r="O331" i="13"/>
  <c r="O330" i="13"/>
  <c r="N340" i="13"/>
  <c r="O374" i="13"/>
  <c r="O372" i="13"/>
  <c r="O370" i="13"/>
  <c r="O368" i="13"/>
  <c r="O366" i="13"/>
  <c r="O375" i="13"/>
  <c r="O373" i="13"/>
  <c r="O371" i="13"/>
  <c r="O369" i="13"/>
  <c r="O367" i="13"/>
  <c r="N376" i="13"/>
  <c r="O267" i="13"/>
  <c r="O266" i="13"/>
  <c r="O265" i="13"/>
  <c r="O264" i="13"/>
  <c r="O263" i="13"/>
  <c r="O262" i="13"/>
  <c r="O261" i="13"/>
  <c r="O260" i="13"/>
  <c r="O259" i="13"/>
  <c r="O258" i="13"/>
  <c r="N268" i="13"/>
  <c r="O303" i="13"/>
  <c r="O301" i="13"/>
  <c r="O299" i="13"/>
  <c r="O297" i="13"/>
  <c r="O295" i="13"/>
  <c r="O302" i="13"/>
  <c r="O300" i="13"/>
  <c r="O298" i="13"/>
  <c r="O296" i="13"/>
  <c r="O294" i="13"/>
  <c r="N304" i="13"/>
  <c r="N61" i="13"/>
  <c r="N83" i="13" s="1"/>
  <c r="N77" i="13" s="1"/>
  <c r="I267" i="13"/>
  <c r="I266" i="13"/>
  <c r="I265" i="13"/>
  <c r="I264" i="13"/>
  <c r="I263" i="13"/>
  <c r="I262" i="13"/>
  <c r="I261" i="13"/>
  <c r="I260" i="13"/>
  <c r="I259" i="13"/>
  <c r="I258" i="13"/>
  <c r="Q257" i="13"/>
  <c r="R257" i="13"/>
  <c r="H268" i="13"/>
  <c r="I411" i="13"/>
  <c r="I410" i="13"/>
  <c r="I409" i="13"/>
  <c r="I408" i="13"/>
  <c r="I407" i="13"/>
  <c r="I406" i="13"/>
  <c r="I405" i="13"/>
  <c r="I404" i="13"/>
  <c r="I403" i="13"/>
  <c r="I402" i="13"/>
  <c r="Q401" i="13"/>
  <c r="R401" i="13"/>
  <c r="H412" i="13"/>
  <c r="N9" i="13"/>
  <c r="N13" i="13"/>
  <c r="N8" i="13"/>
  <c r="N25" i="13"/>
  <c r="N47" i="13" s="1"/>
  <c r="N12" i="13" s="1"/>
  <c r="N16" i="13"/>
  <c r="L77" i="13"/>
  <c r="J25" i="13"/>
  <c r="J47" i="13" s="1"/>
  <c r="J12" i="13" s="1"/>
  <c r="O87" i="13" l="1"/>
  <c r="O86" i="13"/>
  <c r="O85" i="13"/>
  <c r="O84" i="13"/>
  <c r="O83" i="13"/>
  <c r="O82" i="13"/>
  <c r="O81" i="13"/>
  <c r="O80" i="13"/>
  <c r="O79" i="13"/>
  <c r="O78" i="13"/>
  <c r="N88" i="13"/>
  <c r="O123" i="13"/>
  <c r="O122" i="13"/>
  <c r="O121" i="13"/>
  <c r="O120" i="13"/>
  <c r="O119" i="13"/>
  <c r="O118" i="13"/>
  <c r="O117" i="13"/>
  <c r="O116" i="13"/>
  <c r="O115" i="13"/>
  <c r="O114" i="13"/>
  <c r="N124" i="13"/>
  <c r="M87" i="13"/>
  <c r="M86" i="13"/>
  <c r="M85" i="13"/>
  <c r="M84" i="13"/>
  <c r="M83" i="13"/>
  <c r="M82" i="13"/>
  <c r="M81" i="13"/>
  <c r="M80" i="13"/>
  <c r="M79" i="13"/>
  <c r="M78" i="13"/>
  <c r="L88" i="13"/>
  <c r="L25" i="13"/>
  <c r="L47" i="13" s="1"/>
  <c r="J6" i="13"/>
  <c r="N6" i="13"/>
  <c r="O195" i="13"/>
  <c r="O194" i="13"/>
  <c r="O193" i="13"/>
  <c r="O192" i="13"/>
  <c r="O191" i="13"/>
  <c r="O190" i="13"/>
  <c r="O189" i="13"/>
  <c r="O188" i="13"/>
  <c r="O187" i="13"/>
  <c r="O186" i="13"/>
  <c r="N196" i="13"/>
  <c r="M195" i="13"/>
  <c r="M194" i="13"/>
  <c r="M193" i="13"/>
  <c r="M192" i="13"/>
  <c r="M191" i="13"/>
  <c r="M190" i="13"/>
  <c r="M189" i="13"/>
  <c r="M188" i="13"/>
  <c r="M187" i="13"/>
  <c r="M186" i="13"/>
  <c r="L196" i="13"/>
  <c r="Q47" i="13"/>
  <c r="R47" i="13"/>
  <c r="H12" i="13"/>
  <c r="H6" i="13" s="1"/>
  <c r="L41" i="13"/>
  <c r="L7" i="13"/>
  <c r="I51" i="13"/>
  <c r="I50" i="13"/>
  <c r="I49" i="13"/>
  <c r="I48" i="13"/>
  <c r="I47" i="13"/>
  <c r="I46" i="13"/>
  <c r="I45" i="13"/>
  <c r="I44" i="13"/>
  <c r="I43" i="13"/>
  <c r="I42" i="13"/>
  <c r="Q41" i="13"/>
  <c r="R41" i="13"/>
  <c r="H52" i="13"/>
  <c r="J41" i="13"/>
  <c r="N41" i="13"/>
  <c r="L97" i="13"/>
  <c r="L119" i="13" s="1"/>
  <c r="L113" i="13" s="1"/>
  <c r="M302" i="13"/>
  <c r="M300" i="13"/>
  <c r="M298" i="13"/>
  <c r="M296" i="13"/>
  <c r="M303" i="13"/>
  <c r="M301" i="13"/>
  <c r="M299" i="13"/>
  <c r="M297" i="13"/>
  <c r="M295" i="13"/>
  <c r="M294" i="13"/>
  <c r="L304" i="13"/>
  <c r="O411" i="13"/>
  <c r="O410" i="13"/>
  <c r="O409" i="13"/>
  <c r="O408" i="13"/>
  <c r="O407" i="13"/>
  <c r="O406" i="13"/>
  <c r="O405" i="13"/>
  <c r="O404" i="13"/>
  <c r="O403" i="13"/>
  <c r="O402" i="13"/>
  <c r="N412" i="13"/>
  <c r="M123" i="13" l="1"/>
  <c r="M122" i="13"/>
  <c r="M121" i="13"/>
  <c r="M120" i="13"/>
  <c r="M119" i="13"/>
  <c r="M118" i="13"/>
  <c r="M117" i="13"/>
  <c r="M116" i="13"/>
  <c r="M115" i="13"/>
  <c r="M114" i="13"/>
  <c r="L124" i="13"/>
  <c r="I16" i="13"/>
  <c r="I15" i="13"/>
  <c r="I14" i="13"/>
  <c r="I13" i="13"/>
  <c r="I12" i="13"/>
  <c r="I11" i="13"/>
  <c r="I10" i="13"/>
  <c r="I9" i="13"/>
  <c r="I8" i="13"/>
  <c r="I7" i="13"/>
  <c r="O51" i="13"/>
  <c r="O50" i="13"/>
  <c r="O49" i="13"/>
  <c r="O48" i="13"/>
  <c r="O47" i="13"/>
  <c r="O46" i="13"/>
  <c r="O45" i="13"/>
  <c r="O44" i="13"/>
  <c r="O43" i="13"/>
  <c r="O42" i="13"/>
  <c r="N52" i="13"/>
  <c r="M51" i="13"/>
  <c r="M50" i="13"/>
  <c r="M49" i="13"/>
  <c r="M48" i="13"/>
  <c r="M47" i="13"/>
  <c r="M46" i="13"/>
  <c r="M45" i="13"/>
  <c r="M44" i="13"/>
  <c r="M43" i="13"/>
  <c r="M42" i="13"/>
  <c r="L52" i="13"/>
  <c r="K16" i="13"/>
  <c r="K15" i="13"/>
  <c r="K14" i="13"/>
  <c r="K13" i="13"/>
  <c r="K12" i="13"/>
  <c r="K11" i="13"/>
  <c r="K10" i="13"/>
  <c r="K9" i="13"/>
  <c r="K8" i="13"/>
  <c r="K7" i="13"/>
  <c r="L12" i="13"/>
  <c r="K51" i="13"/>
  <c r="K50" i="13"/>
  <c r="K49" i="13"/>
  <c r="K48" i="13"/>
  <c r="K47" i="13"/>
  <c r="K46" i="13"/>
  <c r="K45" i="13"/>
  <c r="K44" i="13"/>
  <c r="K43" i="13"/>
  <c r="K42" i="13"/>
  <c r="J52" i="13"/>
  <c r="L6" i="13"/>
  <c r="O16" i="13"/>
  <c r="O15" i="13"/>
  <c r="O14" i="13"/>
  <c r="O13" i="13"/>
  <c r="O12" i="13"/>
  <c r="O11" i="13"/>
  <c r="O10" i="13"/>
  <c r="O9" i="13"/>
  <c r="O8" i="13"/>
  <c r="O7" i="13"/>
  <c r="M16" i="13" l="1"/>
  <c r="M15" i="13"/>
  <c r="M14" i="13"/>
  <c r="M13" i="13"/>
  <c r="M12" i="13"/>
  <c r="M11" i="13"/>
  <c r="M10" i="13"/>
  <c r="M9" i="13"/>
  <c r="M8" i="13"/>
  <c r="M7" i="13"/>
  <c r="G7" i="5" l="1"/>
  <c r="M15" i="5" l="1"/>
  <c r="K15" i="5"/>
  <c r="I15" i="5"/>
  <c r="G15" i="5"/>
  <c r="M16" i="5" l="1"/>
  <c r="K16" i="5"/>
  <c r="G16" i="5" l="1"/>
  <c r="G11" i="5"/>
  <c r="I11" i="5" s="1"/>
  <c r="K11" i="5" s="1"/>
  <c r="M11" i="5" s="1"/>
  <c r="G10" i="5"/>
  <c r="I10" i="5" s="1"/>
  <c r="K10" i="5" s="1"/>
  <c r="M10" i="5" s="1"/>
  <c r="G8" i="5"/>
  <c r="I8" i="5" s="1"/>
  <c r="K8" i="5" s="1"/>
  <c r="M8" i="5" s="1"/>
  <c r="I7" i="5" l="1"/>
  <c r="K7" i="5" s="1"/>
  <c r="M7" i="5" s="1"/>
  <c r="I16" i="5"/>
  <c r="H11" i="5" l="1"/>
  <c r="H8" i="5"/>
  <c r="J11" i="5" l="1"/>
  <c r="N11" i="5" l="1"/>
  <c r="J8" i="5"/>
  <c r="L11" i="5" l="1"/>
  <c r="N8" i="5" l="1"/>
  <c r="L8" i="5"/>
  <c r="H10" i="5" l="1"/>
  <c r="F26" i="5"/>
  <c r="F25" i="5"/>
  <c r="F11" i="5"/>
  <c r="F10" i="5"/>
  <c r="F7" i="5"/>
  <c r="D26" i="5"/>
  <c r="D25" i="5"/>
  <c r="D11" i="5"/>
  <c r="D10" i="5"/>
  <c r="D8" i="5"/>
  <c r="D7" i="5"/>
  <c r="F8" i="5" l="1"/>
  <c r="B13" i="5"/>
  <c r="J10" i="5"/>
  <c r="E13" i="5"/>
  <c r="C13" i="5"/>
  <c r="G13" i="5" l="1"/>
  <c r="L10" i="5"/>
  <c r="H7" i="5"/>
  <c r="I13" i="5" l="1"/>
  <c r="G26" i="5"/>
  <c r="J7" i="5"/>
  <c r="N10" i="5"/>
  <c r="H26" i="5" l="1"/>
  <c r="K13" i="5"/>
  <c r="I26" i="5"/>
  <c r="J26" i="5" s="1"/>
  <c r="N7" i="5"/>
  <c r="L7" i="5"/>
  <c r="M13" i="5" l="1"/>
  <c r="M26" i="5" s="1"/>
  <c r="K26" i="5"/>
  <c r="L26" i="5" s="1"/>
  <c r="N26" i="5" l="1"/>
</calcChain>
</file>

<file path=xl/sharedStrings.xml><?xml version="1.0" encoding="utf-8"?>
<sst xmlns="http://schemas.openxmlformats.org/spreadsheetml/2006/main" count="6326" uniqueCount="653">
  <si>
    <t>тыс.руб.</t>
  </si>
  <si>
    <t>Показатель</t>
  </si>
  <si>
    <t>Налоговая база для исчисления налога на прибыль исходя из доли</t>
  </si>
  <si>
    <t>Сумма недопоступления налога на прибыль, в т.ч. от участников СЭЗ</t>
  </si>
  <si>
    <t>Коэффициент собираемости</t>
  </si>
  <si>
    <t>Расчетные ожидаемые проступления текущего года</t>
  </si>
  <si>
    <t>Прочие факторы, влияющие на поступления по источнику</t>
  </si>
  <si>
    <t>Миграция плательщиков</t>
  </si>
  <si>
    <t>Недоимка на начало года, возможная ко взысканию</t>
  </si>
  <si>
    <t>Погашение начислений за счет имеющейся переплаты</t>
  </si>
  <si>
    <t>Норматив зачисления налога на прибыль организаций в бюджет субъекта РФ согласно БК РФ</t>
  </si>
  <si>
    <t>х</t>
  </si>
  <si>
    <t>Данные по организациям, не имеющим обособленных подразделений, и по организациям без входящих в них обособленных подразделений</t>
  </si>
  <si>
    <t>Данные по обособленным подразделениям</t>
  </si>
  <si>
    <t>Налог на прибыль организаций, зачисляемый в бюджеты субъектов Российской Федерации</t>
  </si>
  <si>
    <t>Темп роста прибыли прибыльных организаций для целей бухгалтерского учета</t>
  </si>
  <si>
    <t>Участники СЭЗ (включение/исключение плательщиков в единый реестр участников СЭЗ, увеличение льготной ставки по налогу)</t>
  </si>
  <si>
    <t>Сумма по источнику, тыс.руб.</t>
  </si>
  <si>
    <t>Сумма начисленная по 1-НМ, тыс.руб</t>
  </si>
  <si>
    <t>ТР, %</t>
  </si>
  <si>
    <t>Изменения в базе налогообложения, связанные со спецификой экономической деятельности СПД</t>
  </si>
  <si>
    <t>Разовые платежи</t>
  </si>
  <si>
    <t>Изменение налогового законодательства</t>
  </si>
  <si>
    <t>Прочее</t>
  </si>
  <si>
    <t>Предшест-вующий период 3</t>
  </si>
  <si>
    <t>Предшест-вующий период 2</t>
  </si>
  <si>
    <t>Предшест-вующий период 1</t>
  </si>
  <si>
    <t>Текущий год</t>
  </si>
  <si>
    <t>Очередной финансовый год</t>
  </si>
  <si>
    <t>Первый год планируемого периода</t>
  </si>
  <si>
    <t>Второй год планируемого периода</t>
  </si>
  <si>
    <t>Налог на доходы физических лиц</t>
  </si>
  <si>
    <t>182 1 01 02000 00 0000 000</t>
  </si>
  <si>
    <t>182 1 01 02010</t>
  </si>
  <si>
    <t>183 1 01 02020</t>
  </si>
  <si>
    <t>184 1 01 02030</t>
  </si>
  <si>
    <t>185 1 01 02040</t>
  </si>
  <si>
    <t>186 1 01 02050</t>
  </si>
  <si>
    <t>187 1 01 02080</t>
  </si>
  <si>
    <t>188 1 01 02090</t>
  </si>
  <si>
    <t>189 1 01 02100</t>
  </si>
  <si>
    <t>189 1 01 02110</t>
  </si>
  <si>
    <t>189 1 01 02130</t>
  </si>
  <si>
    <t>189 1 01 02140</t>
  </si>
  <si>
    <t>Поступило по источнику в прошлом году</t>
  </si>
  <si>
    <t>Сумма платежей, ожидаемая к поступлению в текущем году</t>
  </si>
  <si>
    <t>ТР относительно предыдущего года, %</t>
  </si>
  <si>
    <t>Прогноз на очередной финансовый год</t>
  </si>
  <si>
    <t>Прогноз на первый год планируемого периода</t>
  </si>
  <si>
    <t>Прогноз на второй год планируемого периода</t>
  </si>
  <si>
    <t>Налог на доходы физических лиц с доходов, источником которых является налоговый агент</t>
  </si>
  <si>
    <t>Налоговая база, подлежащая налогообложению по всем налоговым ставкам с доходов физических лиц, источником которых является налоговый агент (руб.)</t>
  </si>
  <si>
    <t>Налоговая база, подлежащая налогообложению по всем налоговым ставкам с доходов в виде дивидендов (руб.)</t>
  </si>
  <si>
    <t>Средняя налоговая ставка в целом по региону по НДФЛ</t>
  </si>
  <si>
    <t>Средняя налоговая ставка в целом по региону по дивидендам</t>
  </si>
  <si>
    <t xml:space="preserve">Темп роста фонда заработной платы работников организаций </t>
  </si>
  <si>
    <t>Сумма налога исчисленная по всем налоговым ставкам с доходов физических лиц, источником которых является налоговый агент (руб.)</t>
  </si>
  <si>
    <t>Сумма налога исчисленная по всем налоговым ставкам с доходов в виде дивидендов (руб.)</t>
  </si>
  <si>
    <t>НДФЛ в части  суммы налога, превышающей 650 000 рублей, относящейся к части налоговой базы, превышающей 
5 000 000 рублей</t>
  </si>
  <si>
    <t>Налог на доходы физических лиц в отношении доходов от долевого участия в организации, полученных в виде дивидендов</t>
  </si>
  <si>
    <t>Рост контингента налогоплательщиков</t>
  </si>
  <si>
    <t>Легализация заработной платы</t>
  </si>
  <si>
    <t>Выпадающие доходы (возвраты)</t>
  </si>
  <si>
    <t>Изменения за счет миграции плательщиков</t>
  </si>
  <si>
    <t>Увеличение поступлений в связи с ростом премирования и ростом МРОТ на 10% с 01.07.2022</t>
  </si>
  <si>
    <t>Налог на доходы физических лиц с доходов, полученных в соответствии со статьями 227 и 228 Налогового кодекса Российской Федерации</t>
  </si>
  <si>
    <t>Налоговая база, подлежащая налогообложению по всем налоговым ставкам, в т.ч.</t>
  </si>
  <si>
    <t>Сумма налога исчисленная по всем налоговым ставкам, в т.ч.</t>
  </si>
  <si>
    <t>Средняя налоговая ставка в целом по региону</t>
  </si>
  <si>
    <t>Коэффициент уплаты с учетом налоговых вычетов</t>
  </si>
  <si>
    <t>Увеличение поступлений в связи с ростом деловой активности</t>
  </si>
  <si>
    <t>Сумма по расчету, в т.ч.</t>
  </si>
  <si>
    <t>182 1 01 02020 01 0000 110</t>
  </si>
  <si>
    <t>Доля, %</t>
  </si>
  <si>
    <t>182 1 01 02030 01 0000 110</t>
  </si>
  <si>
    <t>Налог на доходы физических лиц на основании патента на очередной финансовый год определяется из прогнозной численности физических лиц, являющихся иностранными гражданами, осуществляющими трудовую деятельность по найму у физических лиц на основании патента</t>
  </si>
  <si>
    <t>Показатели</t>
  </si>
  <si>
    <t>Потребность в привлечении иностранных работников, всего, тыс. чел.</t>
  </si>
  <si>
    <t>Стоимость патента в г. Севастополе, руб. в месяц</t>
  </si>
  <si>
    <t>Средний период, на который берется патент, мес.</t>
  </si>
  <si>
    <t>Региональный коэффициент-дефлятор</t>
  </si>
  <si>
    <t>Изменение притока иностранной рабочей силы</t>
  </si>
  <si>
    <t>…..</t>
  </si>
  <si>
    <t>Налог на доходы физических лиц в части  суммы налога, превышающей 650 000 рублей, 
относящейся к части налоговой базы, превышающей 5 000 000 рублей</t>
  </si>
  <si>
    <t>Налогооблагаемая база по плательщикам, доходы которых превышают 5 000 000 рублей</t>
  </si>
  <si>
    <t>Часть налоговой базы, превышающая 5 000 000 рублей</t>
  </si>
  <si>
    <t>Ставка налога</t>
  </si>
  <si>
    <t>Исчисленная сумма налога</t>
  </si>
  <si>
    <t>Коэффициент уплаты</t>
  </si>
  <si>
    <t>Часть налоговой базы, превышающая 5 000 000 рублей, подлежащая налогообложению по ставке 15%</t>
  </si>
  <si>
    <t>Сумма по источнику (КБ РФ), тыс.руб.</t>
  </si>
  <si>
    <t>Норматив отчислений в Консолидированный бюджет региона</t>
  </si>
  <si>
    <t>Налог на доходы физических лиц с сумм прибыли контролируемой иностранной компании, полученной физическими лицами, 
признаваемыми контролирующими лицами этой компании</t>
  </si>
  <si>
    <t>Фонд заработной платы</t>
  </si>
  <si>
    <t>182 1 01 02050 01 0000 110</t>
  </si>
  <si>
    <t>Сумма по источнику</t>
  </si>
  <si>
    <t xml:space="preserve">Доля налога объеме фонда заработной платы </t>
  </si>
  <si>
    <t>Х</t>
  </si>
  <si>
    <t>182 1 01 02090 01 0000 110</t>
  </si>
  <si>
    <t>182 1 01 02100 01 0000 110</t>
  </si>
  <si>
    <t>182 1 01 02110 01 0000 110</t>
  </si>
  <si>
    <t>Общая сумма доходов, принимаемая налоговыми агентами для расчета налоговой базы</t>
  </si>
  <si>
    <t>182 1 01 02130 01 0000 110</t>
  </si>
  <si>
    <t>Общая сумма доходов, принимаемая налоговыми агентами для расчета налоговой базы (до 5 000 000 рублей)</t>
  </si>
  <si>
    <t>Налоговая ставка</t>
  </si>
  <si>
    <t>182 1 01 02140 01 0000 110</t>
  </si>
  <si>
    <t>Общая сумма доходов, принимаемая налоговыми агентами для расчета налоговой базы (свыше 5 000 000 рублей)</t>
  </si>
  <si>
    <t>Налог на доходы физических лиц в разрезе муниципальных округов</t>
  </si>
  <si>
    <t>Предшествующий период 3</t>
  </si>
  <si>
    <t>Предшествующий период 2</t>
  </si>
  <si>
    <t>Предшествующий период 1</t>
  </si>
  <si>
    <t>Справочно: факт текущего года на дату прогноза</t>
  </si>
  <si>
    <t>Отклонения от прогноза текущего года</t>
  </si>
  <si>
    <t>Доля в прогнозе текущего года</t>
  </si>
  <si>
    <t>Налог на доходы физических лиц по муниципальным округам</t>
  </si>
  <si>
    <t>Балаклавский МО</t>
  </si>
  <si>
    <t>город  Инкерман</t>
  </si>
  <si>
    <t>Орлиновский МО</t>
  </si>
  <si>
    <t>Терновский МО</t>
  </si>
  <si>
    <t>Гагаринский МО</t>
  </si>
  <si>
    <t>Ленинский МО</t>
  </si>
  <si>
    <t>Нахимовский МО</t>
  </si>
  <si>
    <t>Верхнесадовский МО</t>
  </si>
  <si>
    <t>Андреевский МО</t>
  </si>
  <si>
    <t>Качинский МО</t>
  </si>
  <si>
    <t>182 1 01 02010 01 0000 110</t>
  </si>
  <si>
    <t>Нормативы отчислений от налоговых доходов в бюджеты внутригородских муниципальных образований города Севастополя</t>
  </si>
  <si>
    <t>Расчетная сумма поступленй</t>
  </si>
  <si>
    <t>Миграция плательщиков внутри региона</t>
  </si>
  <si>
    <t>Сумма поступленй по источнику</t>
  </si>
  <si>
    <t>182 1 01 02010 01 0000 110 (без учета МО)</t>
  </si>
  <si>
    <t>182 1 01 02020 01 0000 110 (без учета МО)</t>
  </si>
  <si>
    <t>182 1 01 02030 01 0000 110 (без учета МО)</t>
  </si>
  <si>
    <t>182 1 01 02040 01 0000 110</t>
  </si>
  <si>
    <t>182 1 01 02040 01 0000 110 (без учета МО)</t>
  </si>
  <si>
    <t>182 1 01 02050 01 0000 110 (без учета МО)</t>
  </si>
  <si>
    <t>182 1 01 02080 01 0000 110</t>
  </si>
  <si>
    <t>182 1 01 02080 01 0000 110 (без учета МО)</t>
  </si>
  <si>
    <t>182 1 01 02090 01 0000 110 (без учета МО)</t>
  </si>
  <si>
    <t>182 1 01 02100 01 0000 110 (без учета МО)</t>
  </si>
  <si>
    <t>182 1 01 02110 01 0000 110 (без учета МО)</t>
  </si>
  <si>
    <t>182 1 01 02130 01 0000 110 (без учета МО)</t>
  </si>
  <si>
    <t>182 1 01 02140 01 0000 110 (без учета МО)</t>
  </si>
  <si>
    <t xml:space="preserve">Акцизы, производимые 
на территории Российской Федерации </t>
  </si>
  <si>
    <t>182 1 03 02000 00 00000 000</t>
  </si>
  <si>
    <t>182 1 03 02021</t>
  </si>
  <si>
    <t>182 1 03 02022</t>
  </si>
  <si>
    <t>182 1 03 02090</t>
  </si>
  <si>
    <t>182 1 03 02091</t>
  </si>
  <si>
    <t>182 1 03 02100</t>
  </si>
  <si>
    <t>Акцизы на виноматериалы, виноградное сусло, фруктовое сусло, производимые на территории Российской Федерации, кроме производимых из подакцизного винограда</t>
  </si>
  <si>
    <t>Налогооблагаемая база, литров, в т.ч.</t>
  </si>
  <si>
    <t>Сумма акциза, заявленная к вычету</t>
  </si>
  <si>
    <t xml:space="preserve">Индекс промышленного производства </t>
  </si>
  <si>
    <t>Коэффициент собираемости, %</t>
  </si>
  <si>
    <t>Переходящие платежи предыдущего периода, тыс. руб.</t>
  </si>
  <si>
    <t>Расчетные ожидаемые проступления текущего года в бюджет субъекта РФ</t>
  </si>
  <si>
    <t>Контрольно-проверочная работа</t>
  </si>
  <si>
    <t>Выпадающие доходы</t>
  </si>
  <si>
    <t xml:space="preserve">Акцизы на виноматериалы, виноградное сусло, производимые на территории Российской Федерации из подакцизного винограда 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</si>
  <si>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Федерации, кроме производимых из подакцизного винограда</t>
  </si>
  <si>
    <t>Игристые вина (шампанские)</t>
  </si>
  <si>
    <t>Вина (за исключением игристых вин (шампанских), ликерных вин)</t>
  </si>
  <si>
    <t>Сумма акциза, предъявленная к возмещению по подакцизным товарам, факт экспорта которых документально подтвержден</t>
  </si>
  <si>
    <t>Акцизы на вина, игристые вина (шампанские), производимые на территории Российской Федерации из подакцизного винограда</t>
  </si>
  <si>
    <t>Сумма акциза, предъявленная к возмещению, по подакцизным товарам, факт экспорта которых документально подтвержден</t>
  </si>
  <si>
    <t xml:space="preserve">Акцизы на пиво, производимое на территории Российской Федерации </t>
  </si>
  <si>
    <t>Справочно (согласно ст. 193 НК РФ):</t>
  </si>
  <si>
    <t>Виды подакцизных товаров</t>
  </si>
  <si>
    <t>Среднегодовая налоговая ставка *</t>
  </si>
  <si>
    <t>ед.изм</t>
  </si>
  <si>
    <t>Виноград, использованный для производства вина, игристого вина (шампанского), ликерного вина с защищенным географическим указанием, с защищенным наименованием места происхождения (специального вина), виноматериалов, виноградного сусла, спиртных напитков, произведенных по технологии полного цикла, реализованных в налоговом периоде</t>
  </si>
  <si>
    <t>руб. за 1 тонну</t>
  </si>
  <si>
    <t>Виноматериалы, виноградное сусло, фруктовое сусло</t>
  </si>
  <si>
    <t>руб. за 1 л</t>
  </si>
  <si>
    <t>Алкогольная продукция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</t>
  </si>
  <si>
    <t>руб. за 1 л безводного этилового спирта, содержащегося в подакцизном товаре</t>
  </si>
  <si>
    <t>Вина, фруктовые вина (за исключением игристых вин (шампанских), ликерных вин)</t>
  </si>
  <si>
    <t>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дистиллятов</t>
  </si>
  <si>
    <t>Пиво с нормативным (стандартизированным) содержанием объемной доли этилового спирта свыше 0,5 процента и до 8,6 процента включительно, напитки, изготавливаемые на основе пива</t>
  </si>
  <si>
    <t>* В случае изменения ставки в течение года, расчет среднегодовой ставки производится по формуле:</t>
  </si>
  <si>
    <t>Ст = (N1 * Ст1 + N2 * Ст2) / 12, где</t>
  </si>
  <si>
    <t>N1 - количество месяцев действия старой ставки</t>
  </si>
  <si>
    <t>Ст1 - старая ставка</t>
  </si>
  <si>
    <t>N2 - количество месяцев действия новой ставки</t>
  </si>
  <si>
    <t>Ст2 - новая ставка</t>
  </si>
  <si>
    <t>182 1 05 01000 00 0000 000</t>
  </si>
  <si>
    <t>Налог, взимаемый в связи с применением упрощенной системы налогообложения</t>
  </si>
  <si>
    <t>Начало деятельности плательщиков, в предыдущих периодах декларирующих назначительные или нулевые доходы</t>
  </si>
  <si>
    <t>Изменение ставок налога</t>
  </si>
  <si>
    <t>Индекс потребительских цен</t>
  </si>
  <si>
    <t>Средняя налоговая ставка в целом по региону с учетом вычетов</t>
  </si>
  <si>
    <t>Сумма налога, подлежащая уплате</t>
  </si>
  <si>
    <t>Налоговая база</t>
  </si>
  <si>
    <t xml:space="preserve">Количество налогоплательщиков, предоставивших результативные декларации (ед./чел.) </t>
  </si>
  <si>
    <t>Количество налогоплательщиков, применяющих налоговую ставку в размере 0 процентов (ед./чел.)</t>
  </si>
  <si>
    <t>Количество налогоплательщиков, представивших нулевую отчетность  (ед./чел.)</t>
  </si>
  <si>
    <t>в том числе:</t>
  </si>
  <si>
    <t>Количество налогоплательщиков, представивших налоговые декларации (ед./чел.)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</si>
  <si>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</si>
  <si>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 
(в том числе минимальный налог)</t>
  </si>
  <si>
    <t>Единый сельскохозяйственный налог</t>
  </si>
  <si>
    <t>Количество налогоплательщиков, представивших налоговые декларации по единому сельскохозяйственному налогу (ед./чел.)</t>
  </si>
  <si>
    <t>Сумма исчисленного единого сельскохозяйственного налога</t>
  </si>
  <si>
    <t>Темп роста объемов валового регионального продукта</t>
  </si>
  <si>
    <t>Изменение ставок налога согласно законодательству</t>
  </si>
  <si>
    <t>Возврат по заявлению</t>
  </si>
  <si>
    <t>Изменения в базе налогообложения, связанные со спецификой деятельности СПД *</t>
  </si>
  <si>
    <r>
      <t xml:space="preserve">1 квартал </t>
    </r>
    <r>
      <rPr>
        <i/>
        <sz val="11"/>
        <rFont val="Times New Roman"/>
        <family val="1"/>
        <charset val="204"/>
      </rPr>
      <t>(в т.ч. текущего года)</t>
    </r>
  </si>
  <si>
    <t>9 месяцев</t>
  </si>
  <si>
    <t xml:space="preserve">Налог, взимаемый в связи с применением патентной системы налогообложения </t>
  </si>
  <si>
    <t>Всего выдано патентов (единиц), в том числе</t>
  </si>
  <si>
    <t>с налоговой ставкой 0%</t>
  </si>
  <si>
    <t>с результативной ставкой</t>
  </si>
  <si>
    <t>Размер потенциально возможного к получению ИП годового дохода, исчисленного исходя из срока, на который выдан патент</t>
  </si>
  <si>
    <t>в том числе основные виды предпринимательской деятельнсти:</t>
  </si>
  <si>
    <t>Розничная торговля, осуществляемая через объекты стационарной торговой сети</t>
  </si>
  <si>
    <t>Темп роста оборота розничной торговли</t>
  </si>
  <si>
    <t>Сумма поступлений по виду деятельности</t>
  </si>
  <si>
    <t>Услуги общественного питания</t>
  </si>
  <si>
    <t>Сдача в аренду (наем) жилых и нежилых помещений</t>
  </si>
  <si>
    <t>Парикмахерские и косметические услуги</t>
  </si>
  <si>
    <t>Прочие виды деятельности</t>
  </si>
  <si>
    <t>Общая расчетная сумма ожидаемых поступлений текущего года</t>
  </si>
  <si>
    <t>Изменения налогового законодательства</t>
  </si>
  <si>
    <t>Налоговый вычет</t>
  </si>
  <si>
    <t>Налог, взимаемый в связи с применением патентной системы налогообложения в разрезе муниципальных округов</t>
  </si>
  <si>
    <t>Общая расчетная сумма поступленй в бюджеты муниципальных округов</t>
  </si>
  <si>
    <t>Факторы, влияющие на поступления по источнику</t>
  </si>
  <si>
    <t>Общая сумма поступленй в бюджеты муниципальных округов</t>
  </si>
  <si>
    <t>Налог, взимаемый в связи с применением патентной системы налогообложения (без учета МО)</t>
  </si>
  <si>
    <t xml:space="preserve">Налог на профессиональный доход </t>
  </si>
  <si>
    <t>Налоговая база от реализации товаров (работ, услуг, имущественных прав)</t>
  </si>
  <si>
    <t>Налоговая ставка, %</t>
  </si>
  <si>
    <t>Сумма налога, исчисленного налоговым органом</t>
  </si>
  <si>
    <t>Сумма налогового вычета</t>
  </si>
  <si>
    <t>Изменения в базе налогообложения, связанные со спецификой деятельности СПД</t>
  </si>
  <si>
    <t>Сумма начисленная по 1-НМ</t>
  </si>
  <si>
    <t>Налог на имущество физических лиц</t>
  </si>
  <si>
    <t>тыс. руб.</t>
  </si>
  <si>
    <t>Наименование показателя</t>
  </si>
  <si>
    <t>Источники данных</t>
  </si>
  <si>
    <t>Два предшествующих периода</t>
  </si>
  <si>
    <t>Темп, %</t>
  </si>
  <si>
    <t>Период 2</t>
  </si>
  <si>
    <t>Период 1</t>
  </si>
  <si>
    <t>Налоговая база по кадастровой стоимости объектов с учетом вычетов</t>
  </si>
  <si>
    <t>5-МН, 
стр.3411</t>
  </si>
  <si>
    <t>Средняя ставка по кадастровой стоимости</t>
  </si>
  <si>
    <t>Сумма налога, подлежащая уплате в бюджет (по кадастровой стоимости)</t>
  </si>
  <si>
    <t>5-МН, 
стр.3500</t>
  </si>
  <si>
    <t>Сумма налога c учетом коэффициента 1.1*</t>
  </si>
  <si>
    <r>
      <t>Коэффициент собираемости</t>
    </r>
    <r>
      <rPr>
        <sz val="14"/>
        <color theme="1"/>
        <rFont val="Times New Roman"/>
        <family val="1"/>
        <charset val="204"/>
      </rPr>
      <t/>
    </r>
  </si>
  <si>
    <t>Фактор F (+/-)</t>
  </si>
  <si>
    <t>Предоставление льгот</t>
  </si>
  <si>
    <t>Ставка выше средней</t>
  </si>
  <si>
    <t>По перечню объектов налогообложения, кадастровая стоимость которых превышает 300 млн.руб.</t>
  </si>
  <si>
    <t>…</t>
  </si>
  <si>
    <t xml:space="preserve">Сумма начислений </t>
  </si>
  <si>
    <t>1-НМ, 
стр.1520</t>
  </si>
  <si>
    <t>Сумма налога к уплате</t>
  </si>
  <si>
    <t>* В случае если сумма налога, исчисленная исходя из кадастровой стоимости объекта налогообложения, превышает сумму налога, исчисленную исходя из кадастровой стоимости в отношении этого объекта налогообложения за предыдущий налоговый период с учетом коэффициента 1,1, сумма налога подлежит уплате в размере, равном сумме налога, исчисленной исходя из кадастровой стоимости этого объекта налогообложения за предыдущий налоговый период с учетом коэффициента 1,1</t>
  </si>
  <si>
    <t xml:space="preserve">Налог на имущество организаций </t>
  </si>
  <si>
    <t xml:space="preserve">Налоговая база в виде среднегодовой стоимости имущества </t>
  </si>
  <si>
    <t>5-НИО, стр.1510</t>
  </si>
  <si>
    <t>Налоговая база в виде кадастровой стоимости</t>
  </si>
  <si>
    <t>5-НИО, стр.1520</t>
  </si>
  <si>
    <t>Ставка налога на имущество организаций, исчисленная исходя из кадастровой стоимости</t>
  </si>
  <si>
    <t>По предприятиям обрабатывающей промышленности</t>
  </si>
  <si>
    <t>Доля в общей сумме</t>
  </si>
  <si>
    <t>Ставка налога на имущество организаций, исчисленная исходя из среднегодовой стоимости</t>
  </si>
  <si>
    <t>По остальным предприятиям</t>
  </si>
  <si>
    <t>По перечню объектов недвижимости</t>
  </si>
  <si>
    <r>
      <t xml:space="preserve">Сумма налога, исчисленная к уплате в бюджет исходя из среднегодовой стоимости </t>
    </r>
    <r>
      <rPr>
        <i/>
        <sz val="14"/>
        <color theme="3" tint="-0.499984740745262"/>
        <rFont val="Times New Roman"/>
        <family val="1"/>
        <charset val="204"/>
      </rPr>
      <t/>
    </r>
  </si>
  <si>
    <t>5-НИО, стр.1601</t>
  </si>
  <si>
    <t>Сумма налога, исчисленная к уплате в бюджет исходя из кадастровой стоимости</t>
  </si>
  <si>
    <t>5-НИО, стр.1610</t>
  </si>
  <si>
    <r>
      <t>Сумма налога, исчисленная к уплате в бюджет</t>
    </r>
    <r>
      <rPr>
        <i/>
        <sz val="14"/>
        <color theme="1"/>
        <rFont val="Times New Roman"/>
        <family val="1"/>
        <charset val="204"/>
      </rPr>
      <t/>
    </r>
  </si>
  <si>
    <r>
      <t>Сумма налога, исчисленная в отношении магистральных трубопроводов, ЛЭП и железнодорожных путей</t>
    </r>
    <r>
      <rPr>
        <i/>
        <sz val="14"/>
        <color theme="1"/>
        <rFont val="Times New Roman"/>
        <family val="1"/>
        <charset val="204"/>
      </rPr>
      <t/>
    </r>
  </si>
  <si>
    <t>5-НИО, 
стр. 1602 + стр.1603</t>
  </si>
  <si>
    <t>Сумма налога, исчисленная в отношении магистральных трубопроводов и ЛЭП (с учетом изменения ставки)</t>
  </si>
  <si>
    <t>5-НИО, 
стр. 1602</t>
  </si>
  <si>
    <r>
      <t>Сумма налога, исчисленная к уплате в бюджет по среднегодовой стоимости (без учета налога в отношении магистральных трубопроводов и ЛЭП)</t>
    </r>
    <r>
      <rPr>
        <i/>
        <sz val="14"/>
        <color theme="1"/>
        <rFont val="Times New Roman"/>
        <family val="1"/>
        <charset val="204"/>
      </rPr>
      <t/>
    </r>
  </si>
  <si>
    <t>Сумма налога, дополнительно начисленная в связи с повышением ставки в отношении магистральных трубопроводов</t>
  </si>
  <si>
    <t>Сумма налога, исчисленного в отношении железнодорожных путей</t>
  </si>
  <si>
    <t>5-НИО, стр. 1603</t>
  </si>
  <si>
    <r>
      <t>Сумма налога, исчисленная к уплате в бюджет исходя из среднегодовой стоимости (без учета налога в отношении железнодорожных путей)</t>
    </r>
    <r>
      <rPr>
        <i/>
        <sz val="14"/>
        <color theme="1"/>
        <rFont val="Times New Roman"/>
        <family val="1"/>
        <charset val="204"/>
      </rPr>
      <t/>
    </r>
  </si>
  <si>
    <t>Сумма налога, дополнительно начисленная в связи с повышением (понижением) ставки в отношении железнодрожных путей</t>
  </si>
  <si>
    <t>Сумма налога, исчисленная к уплате в бюджет, с учетом корректировки по магистральным трубопроводам и железнодорожным путям</t>
  </si>
  <si>
    <t>Коэффициент переходящих платежей</t>
  </si>
  <si>
    <t>Снижение суммы возвратов относительно прошлого года</t>
  </si>
  <si>
    <t>Внесение объектов недвижимого имущества в ЕГРН</t>
  </si>
  <si>
    <t xml:space="preserve">Сумма начисленная </t>
  </si>
  <si>
    <t>1-НМ, 
стр.1570</t>
  </si>
  <si>
    <t>Транспортный налог с организаций</t>
  </si>
  <si>
    <t xml:space="preserve">Количество объектов транспортных средств по видам транспортных средств: </t>
  </si>
  <si>
    <t>5-ТН,
стр.1300</t>
  </si>
  <si>
    <t>Автомобили легковые с мощностью двигателя:</t>
  </si>
  <si>
    <t>5-ТН,
стр.1311</t>
  </si>
  <si>
    <t>до 100 л.с. (до 73,55 кВт) включительно</t>
  </si>
  <si>
    <t>5-ТН,
стр.1312</t>
  </si>
  <si>
    <t>свыше 100 л.с. до 150 л.с. (свыше 73,55 кВт до 110,33 кВт) включительно</t>
  </si>
  <si>
    <t>5-ТН,
стр.1313</t>
  </si>
  <si>
    <t>свыше 150 л.с. до 200 л.с. (свыше 110,33 кВт до 147,1 кВт) включительно</t>
  </si>
  <si>
    <t>5-ТН,
стр.1314</t>
  </si>
  <si>
    <t>свыше 200 л.с. до 250 л.с. (свыше 147,1 кВт до 183,9 кВт) включительно</t>
  </si>
  <si>
    <t>5-ТН,
стр.1315</t>
  </si>
  <si>
    <t>свыше 250 л.с. (свыше 183,9 кВт)</t>
  </si>
  <si>
    <t>5-ТН,
стр.1316</t>
  </si>
  <si>
    <t>Мотоциклы и мотороллеры с мощностью двигателя:</t>
  </si>
  <si>
    <t>5-ТН,
стр.1323</t>
  </si>
  <si>
    <t>до 20 л.с. (до 14,7 кВт) включительно</t>
  </si>
  <si>
    <t>5-ТН,
стр.1324</t>
  </si>
  <si>
    <t>свыше 20 л.с. до 35 л.с. (свыше 14,7 кВт до 25,74 кВт) включительно</t>
  </si>
  <si>
    <t>5-ТН,
стр.1325</t>
  </si>
  <si>
    <t>свыше 35 л.с. (свыше 25,74 кВт)</t>
  </si>
  <si>
    <t>5-ТН,
стр.1326</t>
  </si>
  <si>
    <t>Автобусы с мощностью двигателя:</t>
  </si>
  <si>
    <t>5-ТН,
стр.1327</t>
  </si>
  <si>
    <t>до 200 л.с. (до 147,1 кВт) включительно</t>
  </si>
  <si>
    <t>5-ТН,
стр.1328</t>
  </si>
  <si>
    <t>свыше 200 л.с. (свыше 147,1 кВт)</t>
  </si>
  <si>
    <t>5-ТН,
стр.1329</t>
  </si>
  <si>
    <t>Грузовые автомобили с мощностью двигателя:</t>
  </si>
  <si>
    <t>5-ТН,
стр.1330</t>
  </si>
  <si>
    <t>5-ТН,
стр.1331</t>
  </si>
  <si>
    <t>5-ТН,
стр.1332</t>
  </si>
  <si>
    <t>5-ТН,
стр.1333</t>
  </si>
  <si>
    <t>5-ТН,
стр.1334</t>
  </si>
  <si>
    <t>5-ТН,
стр.1335</t>
  </si>
  <si>
    <t>Другие самоходные транспортные средства, машины и механизмы на пневматическом и гусеничном ходу</t>
  </si>
  <si>
    <t>5-ТН,
стр.1336</t>
  </si>
  <si>
    <t xml:space="preserve">Снегоходы, мотосани с мощностью двигателя: </t>
  </si>
  <si>
    <t>5-ТН,
стр.1337</t>
  </si>
  <si>
    <t>до 50 л.с. (до 36,77 кВт) включительно</t>
  </si>
  <si>
    <t>5-ТН,
стр.1338</t>
  </si>
  <si>
    <t>свыше 50 л.с. (свыше 36,77 кВт)</t>
  </si>
  <si>
    <t>5-ТН,
стр.1339</t>
  </si>
  <si>
    <t xml:space="preserve">Катера, моторные лодки и другие водные транспортные средства с мощностью двигателя: </t>
  </si>
  <si>
    <t>5-ТН,
стр.1351</t>
  </si>
  <si>
    <t>5-ТН,
стр.1352</t>
  </si>
  <si>
    <t>свыше 100 л.с. (свыше 73,55 кВт)</t>
  </si>
  <si>
    <t>5-ТН,
стр.1353</t>
  </si>
  <si>
    <t xml:space="preserve">Яхты и другие парусно-моторные суда с мощностью двигателя: </t>
  </si>
  <si>
    <t>5-ТН,
стр.1354</t>
  </si>
  <si>
    <t>5-ТН,
стр.1355</t>
  </si>
  <si>
    <t>5-ТН,
стр.1356</t>
  </si>
  <si>
    <t xml:space="preserve">Гидроциклы с мощностью двигателя: </t>
  </si>
  <si>
    <t>5-ТН,
стр.1357</t>
  </si>
  <si>
    <t>5-ТН,
стр.1358</t>
  </si>
  <si>
    <t>5-ТН,
стр.1359</t>
  </si>
  <si>
    <t>Несамоходные (буксируемые) суда, для которых определяется валовая вместимость</t>
  </si>
  <si>
    <t>5-ТН,
стр.1360</t>
  </si>
  <si>
    <t>Иные водные транспортные средства</t>
  </si>
  <si>
    <t>5-ТН,
стр.1361</t>
  </si>
  <si>
    <t>Воздушные транспортные средства</t>
  </si>
  <si>
    <t>5-ТН,
стр.1370</t>
  </si>
  <si>
    <t>Средняя сумма налога, подлежащего уплате в бюджет на одно ТС</t>
  </si>
  <si>
    <t>Другие самоходные траснспортные средства, машины и механизмы на пневматическом и гусеничном ходу</t>
  </si>
  <si>
    <t>Сумма налога, подлежащего уплате в бюджет, в том числе по видам транспортных средств:</t>
  </si>
  <si>
    <t>5-ТН,
стр.1400</t>
  </si>
  <si>
    <t>5-ТН,
стр.1411</t>
  </si>
  <si>
    <t>5-ТН,
стр.1412</t>
  </si>
  <si>
    <t>5-ТН,
стр.1413</t>
  </si>
  <si>
    <t>5-ТН,
стр.1414</t>
  </si>
  <si>
    <t>5-ТН,
стр.1415</t>
  </si>
  <si>
    <t>5-ТН,
стр.1416</t>
  </si>
  <si>
    <t>5-ТН,
стр.1423</t>
  </si>
  <si>
    <t>5-ТН,
стр.1424</t>
  </si>
  <si>
    <t>5-ТН,
стр.1425</t>
  </si>
  <si>
    <t>5-ТН,
стр.1426</t>
  </si>
  <si>
    <t>5-ТН,
стр.1427</t>
  </si>
  <si>
    <t>5-ТН,
стр.1428</t>
  </si>
  <si>
    <t>5-ТН,
стр.1429</t>
  </si>
  <si>
    <t>5-ТН,
стр.1430</t>
  </si>
  <si>
    <t>5-ТН,
стр.1431</t>
  </si>
  <si>
    <t>5-ТН,
стр.1432</t>
  </si>
  <si>
    <t>5-ТН,
стр.1433</t>
  </si>
  <si>
    <t>5-ТН,
стр.1434</t>
  </si>
  <si>
    <t>5-ТН,
стр.1435</t>
  </si>
  <si>
    <t>5-ТН,
стр.1436</t>
  </si>
  <si>
    <t>5-ТН,
стр.1437</t>
  </si>
  <si>
    <t>5-ТН,
стр.1438</t>
  </si>
  <si>
    <t>5-ТН,
стр.1439</t>
  </si>
  <si>
    <t>5-ТН,
стр.1451</t>
  </si>
  <si>
    <t>5-ТН,
стр.1452</t>
  </si>
  <si>
    <t>5-ТН,
стр.1453</t>
  </si>
  <si>
    <t>5-ТН,
стр.1454</t>
  </si>
  <si>
    <t>5-ТН,
стр.1455</t>
  </si>
  <si>
    <t>5-ТН,
стр.1456</t>
  </si>
  <si>
    <t>5-ТН,
стр.1457</t>
  </si>
  <si>
    <t>5-ТН,
стр.1458</t>
  </si>
  <si>
    <t>5-ТН,
стр.1459</t>
  </si>
  <si>
    <t>5-ТН,
стр.1460</t>
  </si>
  <si>
    <t>5-ТН,
стр.1461</t>
  </si>
  <si>
    <t>5-ТН,
стр.1470</t>
  </si>
  <si>
    <t>Сумма налога, подлежащего уплате в бюджет</t>
  </si>
  <si>
    <t>Сумма транспортного налога начисленная</t>
  </si>
  <si>
    <t>1-НМ, 
стр.1595</t>
  </si>
  <si>
    <t>Коэффициент переходящих платежей, %</t>
  </si>
  <si>
    <t>Использование переплаты</t>
  </si>
  <si>
    <t>Сумма транспортного налога</t>
  </si>
  <si>
    <t>Транспортный налог с физических лиц</t>
  </si>
  <si>
    <t>Количество объектов транспортных средств по видам транспортных средств</t>
  </si>
  <si>
    <t>5-ТН,
стр.2300</t>
  </si>
  <si>
    <t>5-ТН,
стр.2311</t>
  </si>
  <si>
    <t>5-ТН,
стр.2312</t>
  </si>
  <si>
    <t>5-ТН,
стр.2313</t>
  </si>
  <si>
    <t>5-ТН,
стр.2314</t>
  </si>
  <si>
    <t>5-ТН,
стр.2315</t>
  </si>
  <si>
    <t>5-ТН,
стр.2316</t>
  </si>
  <si>
    <t>5-ТН,
стр.2323</t>
  </si>
  <si>
    <t>5-ТН,
стр.2324</t>
  </si>
  <si>
    <t>5-ТН,
стр.2325</t>
  </si>
  <si>
    <t>5-ТН,
стр.2326</t>
  </si>
  <si>
    <t>5-ТН,
стр.2327</t>
  </si>
  <si>
    <t>5-ТН,
стр.2328</t>
  </si>
  <si>
    <t>5-ТН,
стр.2329</t>
  </si>
  <si>
    <t>5-ТН,
стр.2330</t>
  </si>
  <si>
    <t>5-ТН,
стр.2331</t>
  </si>
  <si>
    <t>5-ТН,
стр.2332</t>
  </si>
  <si>
    <t>5-ТН,
стр.2333</t>
  </si>
  <si>
    <t>5-ТН,
стр.2334</t>
  </si>
  <si>
    <t>5-ТН,
стр.2335</t>
  </si>
  <si>
    <t>5-ТН,
стр.2336</t>
  </si>
  <si>
    <t>5-ТН,
стр.2337</t>
  </si>
  <si>
    <t>5-ТН,
стр.2338</t>
  </si>
  <si>
    <t>5-ТН,
стр.2339</t>
  </si>
  <si>
    <t>5-ТН,
стр.2351</t>
  </si>
  <si>
    <t>5-ТН,
стр.2352</t>
  </si>
  <si>
    <t>5-ТН,
стр.2353</t>
  </si>
  <si>
    <t>5-ТН,
стр.2354</t>
  </si>
  <si>
    <t>5-ТН,
стр.2355</t>
  </si>
  <si>
    <t>5-ТН,
стр.2356</t>
  </si>
  <si>
    <t>5-ТН,
стр.2357</t>
  </si>
  <si>
    <t>5-ТН,
стр.2358</t>
  </si>
  <si>
    <t>5-ТН,
стр.2359</t>
  </si>
  <si>
    <t>5-ТН,
стр.2360</t>
  </si>
  <si>
    <t>5-ТН,
стр.2361</t>
  </si>
  <si>
    <t>5-ТН,
стр.2370</t>
  </si>
  <si>
    <t>5-ТН,
стр.2400</t>
  </si>
  <si>
    <t>5-ТН,
стр.2411</t>
  </si>
  <si>
    <t>5-ТН,
стр.2412</t>
  </si>
  <si>
    <t>5-ТН,
стр.2413</t>
  </si>
  <si>
    <t>5-ТН,
стр.2414</t>
  </si>
  <si>
    <t>5-ТН,
стр.2415</t>
  </si>
  <si>
    <t>5-ТН,
стр.2416</t>
  </si>
  <si>
    <t>5-ТН,
стр.2423</t>
  </si>
  <si>
    <t>5-ТН,
стр.2424</t>
  </si>
  <si>
    <t>5-ТН,
стр.2425</t>
  </si>
  <si>
    <t>5-ТН,
стр.2426</t>
  </si>
  <si>
    <t>5-ТН,
стр.2427</t>
  </si>
  <si>
    <t>5-ТН,
стр.2428</t>
  </si>
  <si>
    <t>5-ТН,
стр.2429</t>
  </si>
  <si>
    <t>5-ТН,
стр.2430</t>
  </si>
  <si>
    <t>5-ТН,
стр.2431</t>
  </si>
  <si>
    <t>5-ТН,
стр.2432</t>
  </si>
  <si>
    <t>5-ТН,
стр.2433</t>
  </si>
  <si>
    <t>5-ТН,
стр.2434</t>
  </si>
  <si>
    <t>5-ТН,
стр.2435</t>
  </si>
  <si>
    <t>5-ТН,
стр.2436</t>
  </si>
  <si>
    <t>5-ТН,
стр.2437</t>
  </si>
  <si>
    <t>5-ТН,
стр.2438</t>
  </si>
  <si>
    <t>5-ТН,
стр.2439</t>
  </si>
  <si>
    <t>5-ТН,
стр.2451</t>
  </si>
  <si>
    <t>5-ТН,
стр.2452</t>
  </si>
  <si>
    <t>5-ТН,
стр.2453</t>
  </si>
  <si>
    <t>5-ТН,
стр.2454</t>
  </si>
  <si>
    <t>5-ТН,
стр.2455</t>
  </si>
  <si>
    <t>5-ТН,
стр.2456</t>
  </si>
  <si>
    <t>5-ТН,
стр.2457</t>
  </si>
  <si>
    <t>5-ТН,
стр.2458</t>
  </si>
  <si>
    <t>5-ТН,
стр.2459</t>
  </si>
  <si>
    <t>5-ТН,
стр.2460</t>
  </si>
  <si>
    <t>5-ТН,
стр.2461</t>
  </si>
  <si>
    <t>5-ТН,
стр.2470</t>
  </si>
  <si>
    <t>Сумма налога, подлежащего уплате в бюджет, в том числе по видам транспортных средств</t>
  </si>
  <si>
    <t>1-НМ, 
стр.1600</t>
  </si>
  <si>
    <t xml:space="preserve">Налог на игорный бизнес </t>
  </si>
  <si>
    <t>Количество объектов, подлежавших налогообложению по 5-ИБ, ед.</t>
  </si>
  <si>
    <t>Сумма исчисленного налога по 5-ИБ, тыс.руб</t>
  </si>
  <si>
    <t>Среднесложившаяся налоговая ставка за месяц, руб.</t>
  </si>
  <si>
    <t>Сумма по источнику по 1-НМ, тыс.руб., в т.ч.</t>
  </si>
  <si>
    <r>
      <t xml:space="preserve">январь </t>
    </r>
    <r>
      <rPr>
        <i/>
        <sz val="11"/>
        <rFont val="Times New Roman"/>
        <family val="1"/>
        <charset val="204"/>
      </rPr>
      <t>(в т.ч. текущего года)</t>
    </r>
  </si>
  <si>
    <t>февраль - декабрь</t>
  </si>
  <si>
    <t>Земельный налог с организаций</t>
  </si>
  <si>
    <t>Налоговая база (кадастровая стоимость с учетом льгот) с применением коэффициента экстраполяции</t>
  </si>
  <si>
    <t>5-МН, 
стр.1500</t>
  </si>
  <si>
    <t>Средняя ставка налога</t>
  </si>
  <si>
    <t>5-МН, 
стр.1600</t>
  </si>
  <si>
    <t>Разовые операции</t>
  </si>
  <si>
    <t>Сумма начисленная</t>
  </si>
  <si>
    <t>1-НМ, 
стр. 1631</t>
  </si>
  <si>
    <t>Земельный налог с физических лиц</t>
  </si>
  <si>
    <t>Наименование показателя *</t>
  </si>
  <si>
    <t>Налоговая база (кадастровая стоимость) с применением коэффициента экстраполяции</t>
  </si>
  <si>
    <t>5-МН, 
стр.2400</t>
  </si>
  <si>
    <t>5-МН, 
стр.2500</t>
  </si>
  <si>
    <t>Сумма налога, подлежащая уплате в бюджет (с учетом коэффициента собираемости)</t>
  </si>
  <si>
    <t>Сумма земельного налога c учетом коэффициента 1.1*</t>
  </si>
  <si>
    <t>1-НМ, 
стр. 1639</t>
  </si>
  <si>
    <t>* В случае если сумма налога, исчисленная в отношении земельного участка, превышает сумму налога, исчисленную в отношении этого земельного участка за предыдущий налоговый период с учетом коэффициента 1,1, сумма налога подлежит уплате налогоплательщиками - физическими лицами в размере, равном сумме налога, исчисленной в соответствии с настоящей статьей за предыдущий налоговый период с учетом коэффициента 1,1</t>
  </si>
  <si>
    <t xml:space="preserve"> </t>
  </si>
  <si>
    <t>Налог на добычу полезных ископаемых</t>
  </si>
  <si>
    <t>Стоимость добытого полезного ископаемого (общераспространенные полезные ископаемые), тыс.руб., в т.ч.</t>
  </si>
  <si>
    <t>Горнорудное неметаллическое сырье, тыс.руб.</t>
  </si>
  <si>
    <t>Прочие полезные ископаемые (в основном, неметаллическое сырье, используемое в строительной индустрии), тыс.руб.</t>
  </si>
  <si>
    <t>Сумма налога, подлежащая уплате в бюджет, тыс.руб.</t>
  </si>
  <si>
    <t>Рентный коэффициент</t>
  </si>
  <si>
    <t xml:space="preserve">Сбор за пользование объектами животного мира </t>
  </si>
  <si>
    <t>Количество полученных разрешений, ед.</t>
  </si>
  <si>
    <t>Юридические лица</t>
  </si>
  <si>
    <t>Физические лица, кроме индивидуальных предпринимателей</t>
  </si>
  <si>
    <t>Сумма сбора, подлежащая уплате в бюджет без учета льгот</t>
  </si>
  <si>
    <t>Сумма сбора, подлежащая уплате в бюджет</t>
  </si>
  <si>
    <t>Сумма сбора, не поступившая в бюджет в связи с предоставлением льгот по сбору</t>
  </si>
  <si>
    <t>Средняя налоговая ставка в целом по региону без учета льгот, руб.</t>
  </si>
  <si>
    <t>Сумма льгот по сбору</t>
  </si>
  <si>
    <t>Сборы за пользование объектами водных биологических ресурсов</t>
  </si>
  <si>
    <t>Количество полученных разрешений (всего), ед.</t>
  </si>
  <si>
    <t>Количество водных биологических ресурсов (тонн)</t>
  </si>
  <si>
    <t>Общая сумма сбора, подлежащая уплате в бюджет</t>
  </si>
  <si>
    <t>в т.ч. конолидированный бюджет субъекта РФ</t>
  </si>
  <si>
    <t>182 1 07 04020 01 0000 110</t>
  </si>
  <si>
    <t>Дальневосточный бассейн</t>
  </si>
  <si>
    <t>Северный бассейн</t>
  </si>
  <si>
    <t>Балтийский бассейн</t>
  </si>
  <si>
    <t>Каспийский бассейн</t>
  </si>
  <si>
    <t>Азово-Черноморский бассейн</t>
  </si>
  <si>
    <t>Сумма разового и регулярных взносов</t>
  </si>
  <si>
    <t>Сумма единовременного взноса</t>
  </si>
  <si>
    <t>Средняя налоговая ставка в целом по региону, руб.</t>
  </si>
  <si>
    <t>Выпадающие доходы (сумма сбора, не поступившая в бюджет в связи с предоставлением льгот по сбору)</t>
  </si>
  <si>
    <t>Отсчисления в бюджет субъекта РФ</t>
  </si>
  <si>
    <t>182 1 07 04030 01 0000 110</t>
  </si>
  <si>
    <t>Государственная пошлина</t>
  </si>
  <si>
    <t>182 1 08 03010 01 0000 110</t>
  </si>
  <si>
    <t>Количество государственных пошлин, ед.</t>
  </si>
  <si>
    <t>Средний размер государственной пошлины, руб</t>
  </si>
  <si>
    <t>Изменения в законодательстве</t>
  </si>
  <si>
    <t>Выпадающие доходы (возвраты государственной пошлины)</t>
  </si>
  <si>
    <t>Разовые поступления государственной пошлины (суммы, превышающие средний показатель)</t>
  </si>
  <si>
    <t>Сумма по КБК, тыс.руб.</t>
  </si>
  <si>
    <t>Прогноз</t>
  </si>
  <si>
    <t>поступлений в Консолидированный бюджет города Севастополя</t>
  </si>
  <si>
    <t>УФНС России по г. Севастополю</t>
  </si>
  <si>
    <t>Наименование источника доходов</t>
  </si>
  <si>
    <t>КБК</t>
  </si>
  <si>
    <t>Факт
предыдущего года</t>
  </si>
  <si>
    <t>Кассовый план на текущий год*</t>
  </si>
  <si>
    <t>Прогноз 
на текущий год</t>
  </si>
  <si>
    <t>Прогноз исп-я КП</t>
  </si>
  <si>
    <t>Темп роста к факту предыдущего года, %</t>
  </si>
  <si>
    <t>Прогноз 
на очередной финансовый год</t>
  </si>
  <si>
    <t>Темп роста, %</t>
  </si>
  <si>
    <t>Прогноз 
первый год планируемого периода</t>
  </si>
  <si>
    <t>Прогноз 
второй год планируемого периода</t>
  </si>
  <si>
    <t>+,-</t>
  </si>
  <si>
    <t>%</t>
  </si>
  <si>
    <t>Бюджет субъекта РФ</t>
  </si>
  <si>
    <t>Налог на прибыль организаций</t>
  </si>
  <si>
    <t xml:space="preserve">182 1 01 01012 02 0000 110 </t>
  </si>
  <si>
    <t>НДФЛ с доходов, источником которых является налоговый агент</t>
  </si>
  <si>
    <t xml:space="preserve">НДФЛ с доходов, полученных от осуществления деятельности ИП </t>
  </si>
  <si>
    <t>НДФЛ с доходов, полученых в соответствии со ст. 228 НК РФ</t>
  </si>
  <si>
    <t>НДФЛ в виде фиксированных авансовых платежей с доходов, полученных иностранными гражданами</t>
  </si>
  <si>
    <t>НДФЛ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</si>
  <si>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НДФЛ в части  суммы налога, превышающей 650 000 рублей (за исключением налога на доходы физических лиц с сумм прибыли контролируемой иностранной компании)</t>
  </si>
  <si>
    <t xml:space="preserve">НДФЛ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</t>
  </si>
  <si>
    <t>НДФЛ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</t>
  </si>
  <si>
    <t>НДФЛ в отношении доходов от долевого участия в организации, полученных в виде дивидендов (в части суммы налога, не превышающей 650 000 рублей)</t>
  </si>
  <si>
    <t>НДФЛ в отношении доходов от долевого участия в организации, полученных в виде дивидендов (в части суммы налога, превышающей 650 000 рублей)</t>
  </si>
  <si>
    <t>Акцизы</t>
  </si>
  <si>
    <t>Акцизы на виноматериалы и сусло, кроме производимых из подакцизного винограда</t>
  </si>
  <si>
    <t>182 1 03 02021 01 0000 110</t>
  </si>
  <si>
    <t>Акцизы на виноматериалы и сусло из подакцизного винограда</t>
  </si>
  <si>
    <t>182 1 03 02022 01 0000 110</t>
  </si>
  <si>
    <t>Акцизы на вина, фруктовые вина, игристые вина (шампанские), винные напитки, кроме производимых из подакцизного винограда</t>
  </si>
  <si>
    <t>182 1 03 02090 01 0000 110</t>
  </si>
  <si>
    <t>Акцизы на вина, фруктовые вина, игристые вина (шампанские), винные напитки, из подакцизного винограда</t>
  </si>
  <si>
    <t>182 1 03 02091 01 0000 110</t>
  </si>
  <si>
    <t>Акцизы на пиво</t>
  </si>
  <si>
    <t>182 1 03 02100 01 0000 110</t>
  </si>
  <si>
    <t>В качестве объекта налогообложения доходы</t>
  </si>
  <si>
    <t>182 1 05 01010 01 0000 110</t>
  </si>
  <si>
    <t>В качестве объекта налогообложения доходы, уменьшенные на величину расходов</t>
  </si>
  <si>
    <t>182 1 05 01020 01 0000 110</t>
  </si>
  <si>
    <t>Единый налог на вмененный доход для отдельных видов деятельности</t>
  </si>
  <si>
    <t>182 1 05 02000 01 0000 110</t>
  </si>
  <si>
    <t>182 1 05 03000 01 0000 110</t>
  </si>
  <si>
    <t>Налог, взымаемый в связи с применением патентной системы налогообложения</t>
  </si>
  <si>
    <t>182 1 05 04000 02 0000 110</t>
  </si>
  <si>
    <t>Налог на профессиональный доход</t>
  </si>
  <si>
    <t>182 1 05 06000 01 0000 110</t>
  </si>
  <si>
    <t>182 1 06 01000 02 0000 110</t>
  </si>
  <si>
    <t>Налог на имущество организаций</t>
  </si>
  <si>
    <t>182 1 06 02000 02 0000 110</t>
  </si>
  <si>
    <t>Транспортный налог</t>
  </si>
  <si>
    <t>Организации</t>
  </si>
  <si>
    <t>182 1 06 04011 02 0000 110</t>
  </si>
  <si>
    <t>Физические лица</t>
  </si>
  <si>
    <t>182 1 06 04012 02 0000 110</t>
  </si>
  <si>
    <t>Налог на игорный бизнес, зачисляемый в бюджеты субъектов Российской Федерации</t>
  </si>
  <si>
    <t>182 1 06 05000 02 0000 110</t>
  </si>
  <si>
    <t>Земельный налог</t>
  </si>
  <si>
    <t>182 1 06 06030 00 0000 110</t>
  </si>
  <si>
    <t>182 1 06 06040 00 0000 110</t>
  </si>
  <si>
    <t>182 1 07 01020 01 0000 110</t>
  </si>
  <si>
    <t>Сбор за пользование объектами животного мира</t>
  </si>
  <si>
    <t>182 1 07 04010 01 0000 110</t>
  </si>
  <si>
    <t>Сбор за пользование объектами водных биологических ресурсов</t>
  </si>
  <si>
    <t>Исключая внутренние водные объекты</t>
  </si>
  <si>
    <t>По внутренним водным объектам</t>
  </si>
  <si>
    <t xml:space="preserve">Штрафы, санкции, возмещение ущерба </t>
  </si>
  <si>
    <t>182 1 16 10122 01 0001 140
182 1 16 10123 01 0031 140
182 1 16 10129 01 0000 140</t>
  </si>
  <si>
    <t>Суммы пеней, установленных НК РФ (вторичное распределение)</t>
  </si>
  <si>
    <t xml:space="preserve">182 1 16 18000 02 0000 140 </t>
  </si>
  <si>
    <t>* С учетом кассового плана по муниципальным округам</t>
  </si>
  <si>
    <t>Приложение № 1.1
к Методике</t>
  </si>
  <si>
    <t>Приложение № 1.2
к Методике</t>
  </si>
  <si>
    <t>Приложение № 1.2.1
к Методике</t>
  </si>
  <si>
    <t>Приложение № 1.2.2
к Методике</t>
  </si>
  <si>
    <t>Приложение № 1.2.3
к Методике</t>
  </si>
  <si>
    <t>Приложение № 1.2.4
к Методике</t>
  </si>
  <si>
    <t>Приложение № 1.2.5
к Методике</t>
  </si>
  <si>
    <t>Приложение № 1.2.6
к Методике</t>
  </si>
  <si>
    <t>Приложение № 1.2.7
к Методике</t>
  </si>
  <si>
    <t>Приложение № 1.3
к Методике</t>
  </si>
  <si>
    <t>Приложение № 1.3.1
к Методике</t>
  </si>
  <si>
    <t>Приложение № 1.3.2
к Методике</t>
  </si>
  <si>
    <t>Приложение № 1.3.3
к Методике</t>
  </si>
  <si>
    <t>Приложение № 1.3.4
к Методике</t>
  </si>
  <si>
    <t>Приложение № 1.3.5
к Методике</t>
  </si>
  <si>
    <t>Приложение № 1.3.6
к Методике</t>
  </si>
  <si>
    <t>Приложение № 1.4
к Методике</t>
  </si>
  <si>
    <t>Приложение № 1.4.1
к Методике</t>
  </si>
  <si>
    <t>Приложение № 1.4.2
к Методике</t>
  </si>
  <si>
    <t>Приложение № 1.5
к Методике</t>
  </si>
  <si>
    <t>Приложение №1.6.1
к Методике</t>
  </si>
  <si>
    <t>Приложение № 1.6.2
к Методике</t>
  </si>
  <si>
    <t>Приложение № 1.7
к Методике</t>
  </si>
  <si>
    <t>Приложение № 1.8
к Методике</t>
  </si>
  <si>
    <t>Приложение № 1.9
к Методике</t>
  </si>
  <si>
    <t>Приложение № 1.10
к Методике</t>
  </si>
  <si>
    <t>Приложение № 1.11
к Методике</t>
  </si>
  <si>
    <t>Приложение № 1.12
к Методике</t>
  </si>
  <si>
    <t>Приложение № 1.13
к Методике</t>
  </si>
  <si>
    <t>Приложение № 1.14
к Методике</t>
  </si>
  <si>
    <t>Приложение № 1.15
к Методике</t>
  </si>
  <si>
    <t>Приложение № 1.16.1
к Методике</t>
  </si>
  <si>
    <t>Приложение № 1.16.2
к Методике</t>
  </si>
  <si>
    <t>Приложение № 1.17
к Методике</t>
  </si>
  <si>
    <t>Приложение № 1.18
к Методике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</si>
</sst>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0.0%"/>
    <numFmt numFmtId="165" formatCode="#,##0_ ;\-#,##0\ "/>
    <numFmt numFmtId="166" formatCode="0.0"/>
    <numFmt numFmtId="167" formatCode="0.000"/>
    <numFmt numFmtId="168" formatCode="_-* #,##0\ _₽_-;\-* #,##0\ _₽_-;_-* &quot;-&quot;??\ _₽_-;_-@_-"/>
    <numFmt numFmtId="169" formatCode="0.000%"/>
    <numFmt numFmtId="170" formatCode="#,##0.00\ &quot;₽&quot;"/>
    <numFmt numFmtId="171" formatCode="#,##0.0"/>
    <numFmt numFmtId="172" formatCode="0.0000%"/>
  </numFmts>
  <fonts count="6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3" tint="-0.499984740745262"/>
      <name val="Times New Roman"/>
      <family val="1"/>
      <charset val="204"/>
    </font>
    <font>
      <sz val="10"/>
      <color theme="3" tint="-0.499984740745262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  <font>
      <sz val="10"/>
      <color theme="9" tint="-0.499984740745262"/>
      <name val="Times New Roman"/>
      <family val="1"/>
      <charset val="204"/>
    </font>
    <font>
      <i/>
      <sz val="14"/>
      <color theme="3" tint="-0.49998474074526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/>
    <xf numFmtId="0" fontId="10" fillId="0" borderId="0"/>
    <xf numFmtId="9" fontId="1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38">
    <xf numFmtId="0" fontId="0" fillId="0" borderId="0" xfId="0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9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2"/>
    </xf>
    <xf numFmtId="0" fontId="12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164" fontId="8" fillId="0" borderId="1" xfId="7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0" fontId="1" fillId="0" borderId="0" xfId="13"/>
    <xf numFmtId="0" fontId="14" fillId="0" borderId="0" xfId="13" applyFont="1" applyFill="1" applyBorder="1" applyAlignment="1">
      <alignment vertical="center" wrapText="1"/>
    </xf>
    <xf numFmtId="0" fontId="15" fillId="0" borderId="0" xfId="13" applyFont="1" applyFill="1" applyBorder="1" applyAlignment="1">
      <alignment horizontal="center" vertical="center" wrapText="1"/>
    </xf>
    <xf numFmtId="0" fontId="16" fillId="0" borderId="0" xfId="13" applyFont="1" applyFill="1" applyBorder="1" applyAlignment="1">
      <alignment horizontal="right" vertical="center"/>
    </xf>
    <xf numFmtId="0" fontId="7" fillId="0" borderId="1" xfId="13" applyFont="1" applyFill="1" applyBorder="1" applyAlignment="1">
      <alignment horizontal="center" vertical="center" wrapText="1"/>
    </xf>
    <xf numFmtId="0" fontId="13" fillId="0" borderId="1" xfId="13" applyFont="1" applyFill="1" applyBorder="1" applyAlignment="1">
      <alignment vertical="center" wrapText="1"/>
    </xf>
    <xf numFmtId="3" fontId="13" fillId="0" borderId="1" xfId="2" applyNumberFormat="1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vertical="center" wrapText="1"/>
    </xf>
    <xf numFmtId="164" fontId="13" fillId="0" borderId="1" xfId="14" applyNumberFormat="1" applyFont="1" applyFill="1" applyBorder="1" applyAlignment="1">
      <alignment vertical="center" wrapText="1"/>
    </xf>
    <xf numFmtId="0" fontId="18" fillId="0" borderId="0" xfId="13" applyFont="1" applyFill="1" applyBorder="1" applyAlignment="1">
      <alignment vertical="center"/>
    </xf>
    <xf numFmtId="0" fontId="13" fillId="0" borderId="0" xfId="13" applyFont="1" applyFill="1" applyBorder="1" applyAlignment="1">
      <alignment vertical="center" wrapText="1"/>
    </xf>
    <xf numFmtId="0" fontId="12" fillId="0" borderId="1" xfId="13" applyFont="1" applyFill="1" applyBorder="1" applyAlignment="1">
      <alignment horizontal="center" vertical="center" wrapText="1"/>
    </xf>
    <xf numFmtId="0" fontId="19" fillId="0" borderId="1" xfId="13" applyFont="1" applyBorder="1" applyAlignment="1">
      <alignment vertical="center" wrapText="1"/>
    </xf>
    <xf numFmtId="3" fontId="4" fillId="0" borderId="1" xfId="13" applyNumberFormat="1" applyFont="1" applyFill="1" applyBorder="1" applyAlignment="1">
      <alignment horizontal="center" vertical="center"/>
    </xf>
    <xf numFmtId="164" fontId="4" fillId="0" borderId="1" xfId="14" applyNumberFormat="1" applyFont="1" applyFill="1" applyBorder="1" applyAlignment="1">
      <alignment horizontal="center" vertical="center"/>
    </xf>
    <xf numFmtId="3" fontId="4" fillId="0" borderId="1" xfId="13" applyNumberFormat="1" applyFont="1" applyFill="1" applyBorder="1" applyAlignment="1">
      <alignment horizontal="center" vertical="center" wrapText="1"/>
    </xf>
    <xf numFmtId="0" fontId="20" fillId="0" borderId="1" xfId="13" applyFont="1" applyBorder="1" applyAlignment="1">
      <alignment vertical="center" wrapText="1"/>
    </xf>
    <xf numFmtId="164" fontId="21" fillId="0" borderId="1" xfId="14" applyNumberFormat="1" applyFont="1" applyBorder="1" applyAlignment="1">
      <alignment horizontal="center" vertical="center" wrapText="1"/>
    </xf>
    <xf numFmtId="10" fontId="21" fillId="0" borderId="1" xfId="14" applyNumberFormat="1" applyFont="1" applyBorder="1" applyAlignment="1">
      <alignment horizontal="center" vertical="center" wrapText="1"/>
    </xf>
    <xf numFmtId="0" fontId="8" fillId="3" borderId="1" xfId="13" applyFont="1" applyFill="1" applyBorder="1" applyAlignment="1">
      <alignment vertical="center" wrapText="1"/>
    </xf>
    <xf numFmtId="164" fontId="4" fillId="3" borderId="1" xfId="13" applyNumberFormat="1" applyFont="1" applyFill="1" applyBorder="1" applyAlignment="1">
      <alignment horizontal="center" vertical="center"/>
    </xf>
    <xf numFmtId="10" fontId="8" fillId="3" borderId="1" xfId="14" applyNumberFormat="1" applyFont="1" applyFill="1" applyBorder="1" applyAlignment="1">
      <alignment horizontal="center" vertical="center" wrapText="1"/>
    </xf>
    <xf numFmtId="164" fontId="8" fillId="3" borderId="1" xfId="13" applyNumberFormat="1" applyFont="1" applyFill="1" applyBorder="1" applyAlignment="1">
      <alignment horizontal="center" vertical="center"/>
    </xf>
    <xf numFmtId="10" fontId="8" fillId="3" borderId="1" xfId="14" applyNumberFormat="1" applyFont="1" applyFill="1" applyBorder="1" applyAlignment="1">
      <alignment horizontal="center" vertical="center"/>
    </xf>
    <xf numFmtId="164" fontId="4" fillId="3" borderId="1" xfId="2" applyNumberFormat="1" applyFont="1" applyFill="1" applyBorder="1" applyAlignment="1">
      <alignment horizontal="center" vertical="center" wrapText="1"/>
    </xf>
    <xf numFmtId="164" fontId="8" fillId="3" borderId="1" xfId="2" applyNumberFormat="1" applyFont="1" applyFill="1" applyBorder="1" applyAlignment="1">
      <alignment horizontal="center" vertical="center" wrapText="1"/>
    </xf>
    <xf numFmtId="164" fontId="4" fillId="0" borderId="1" xfId="13" applyNumberFormat="1" applyFont="1" applyFill="1" applyBorder="1" applyAlignment="1">
      <alignment horizontal="center" vertical="center"/>
    </xf>
    <xf numFmtId="0" fontId="19" fillId="0" borderId="1" xfId="13" applyFont="1" applyBorder="1" applyAlignment="1">
      <alignment horizontal="left" vertical="center" wrapText="1" indent="1"/>
    </xf>
    <xf numFmtId="0" fontId="19" fillId="0" borderId="4" xfId="13" applyFont="1" applyBorder="1" applyAlignment="1">
      <alignment horizontal="left" vertical="center" wrapText="1" indent="1"/>
    </xf>
    <xf numFmtId="0" fontId="7" fillId="4" borderId="1" xfId="13" applyFont="1" applyFill="1" applyBorder="1" applyAlignment="1">
      <alignment vertical="center" wrapText="1"/>
    </xf>
    <xf numFmtId="3" fontId="7" fillId="4" borderId="1" xfId="13" applyNumberFormat="1" applyFont="1" applyFill="1" applyBorder="1" applyAlignment="1">
      <alignment horizontal="center" vertical="center"/>
    </xf>
    <xf numFmtId="164" fontId="7" fillId="4" borderId="1" xfId="14" applyNumberFormat="1" applyFont="1" applyFill="1" applyBorder="1" applyAlignment="1">
      <alignment horizontal="center" vertical="center"/>
    </xf>
    <xf numFmtId="3" fontId="22" fillId="4" borderId="1" xfId="13" applyNumberFormat="1" applyFont="1" applyFill="1" applyBorder="1" applyAlignment="1">
      <alignment horizontal="center" vertical="center"/>
    </xf>
    <xf numFmtId="0" fontId="23" fillId="0" borderId="0" xfId="13" applyFont="1" applyFill="1" applyBorder="1" applyAlignment="1">
      <alignment vertical="center"/>
    </xf>
    <xf numFmtId="0" fontId="13" fillId="0" borderId="0" xfId="13" applyFont="1" applyFill="1" applyBorder="1" applyAlignment="1">
      <alignment vertical="center"/>
    </xf>
    <xf numFmtId="0" fontId="24" fillId="0" borderId="0" xfId="13" applyFont="1" applyFill="1" applyBorder="1" applyAlignment="1">
      <alignment vertical="center"/>
    </xf>
    <xf numFmtId="0" fontId="7" fillId="0" borderId="5" xfId="13" applyFont="1" applyFill="1" applyBorder="1" applyAlignment="1">
      <alignment horizontal="center" vertical="center" wrapText="1"/>
    </xf>
    <xf numFmtId="3" fontId="25" fillId="0" borderId="1" xfId="13" applyNumberFormat="1" applyFont="1" applyFill="1" applyBorder="1" applyAlignment="1">
      <alignment horizontal="center" vertical="center" wrapText="1"/>
    </xf>
    <xf numFmtId="164" fontId="25" fillId="0" borderId="1" xfId="14" applyNumberFormat="1" applyFont="1" applyFill="1" applyBorder="1" applyAlignment="1">
      <alignment horizontal="center" vertical="center" wrapText="1"/>
    </xf>
    <xf numFmtId="10" fontId="25" fillId="0" borderId="1" xfId="14" applyNumberFormat="1" applyFont="1" applyBorder="1" applyAlignment="1">
      <alignment horizontal="center" vertical="center" wrapText="1"/>
    </xf>
    <xf numFmtId="10" fontId="25" fillId="0" borderId="1" xfId="14" applyNumberFormat="1" applyFont="1" applyFill="1" applyBorder="1" applyAlignment="1">
      <alignment horizontal="center" vertical="center" wrapText="1"/>
    </xf>
    <xf numFmtId="0" fontId="8" fillId="3" borderId="6" xfId="13" applyFont="1" applyFill="1" applyBorder="1" applyAlignment="1">
      <alignment vertical="center" wrapText="1"/>
    </xf>
    <xf numFmtId="164" fontId="25" fillId="3" borderId="1" xfId="14" applyNumberFormat="1" applyFont="1" applyFill="1" applyBorder="1" applyAlignment="1">
      <alignment horizontal="center" vertical="center" wrapText="1"/>
    </xf>
    <xf numFmtId="164" fontId="25" fillId="3" borderId="2" xfId="14" applyNumberFormat="1" applyFont="1" applyFill="1" applyBorder="1" applyAlignment="1">
      <alignment horizontal="center" vertical="center" wrapText="1"/>
    </xf>
    <xf numFmtId="0" fontId="4" fillId="0" borderId="6" xfId="13" applyFont="1" applyFill="1" applyBorder="1" applyAlignment="1">
      <alignment vertical="center" wrapText="1"/>
    </xf>
    <xf numFmtId="0" fontId="19" fillId="0" borderId="6" xfId="13" applyFont="1" applyBorder="1" applyAlignment="1">
      <alignment vertical="center" wrapText="1"/>
    </xf>
    <xf numFmtId="0" fontId="19" fillId="0" borderId="6" xfId="13" applyFont="1" applyBorder="1" applyAlignment="1">
      <alignment horizontal="left" vertical="center" wrapText="1" indent="1"/>
    </xf>
    <xf numFmtId="3" fontId="4" fillId="0" borderId="2" xfId="13" applyNumberFormat="1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center" vertical="center" wrapText="1"/>
    </xf>
    <xf numFmtId="0" fontId="4" fillId="5" borderId="1" xfId="13" applyFont="1" applyFill="1" applyBorder="1" applyAlignment="1">
      <alignment vertical="center" wrapText="1"/>
    </xf>
    <xf numFmtId="3" fontId="4" fillId="5" borderId="1" xfId="13" applyNumberFormat="1" applyFont="1" applyFill="1" applyBorder="1" applyAlignment="1">
      <alignment horizontal="center" vertical="center"/>
    </xf>
    <xf numFmtId="164" fontId="4" fillId="5" borderId="1" xfId="13" applyNumberFormat="1" applyFont="1" applyFill="1" applyBorder="1" applyAlignment="1">
      <alignment horizontal="center" vertical="center"/>
    </xf>
    <xf numFmtId="164" fontId="4" fillId="5" borderId="1" xfId="14" applyNumberFormat="1" applyFont="1" applyFill="1" applyBorder="1" applyAlignment="1">
      <alignment horizontal="center" vertical="center"/>
    </xf>
    <xf numFmtId="3" fontId="16" fillId="5" borderId="1" xfId="13" applyNumberFormat="1" applyFont="1" applyFill="1" applyBorder="1" applyAlignment="1">
      <alignment horizontal="center" vertical="center"/>
    </xf>
    <xf numFmtId="164" fontId="7" fillId="4" borderId="1" xfId="13" applyNumberFormat="1" applyFont="1" applyFill="1" applyBorder="1" applyAlignment="1">
      <alignment horizontal="center" vertical="center"/>
    </xf>
    <xf numFmtId="0" fontId="4" fillId="0" borderId="1" xfId="13" applyFont="1" applyFill="1" applyBorder="1" applyAlignment="1">
      <alignment vertical="center" wrapText="1"/>
    </xf>
    <xf numFmtId="10" fontId="16" fillId="0" borderId="1" xfId="14" applyNumberFormat="1" applyFont="1" applyFill="1" applyBorder="1" applyAlignment="1">
      <alignment horizontal="center" vertical="center"/>
    </xf>
    <xf numFmtId="0" fontId="19" fillId="0" borderId="0" xfId="13" applyFont="1" applyAlignment="1">
      <alignment vertical="center" wrapText="1"/>
    </xf>
    <xf numFmtId="0" fontId="25" fillId="0" borderId="0" xfId="13" applyNumberFormat="1" applyFont="1" applyFill="1" applyAlignment="1">
      <alignment vertical="center" wrapText="1"/>
    </xf>
    <xf numFmtId="0" fontId="19" fillId="0" borderId="0" xfId="13" applyFont="1" applyFill="1" applyAlignment="1">
      <alignment vertical="center" wrapText="1"/>
    </xf>
    <xf numFmtId="0" fontId="13" fillId="0" borderId="0" xfId="13" applyFont="1" applyFill="1" applyAlignment="1">
      <alignment vertical="center" wrapText="1"/>
    </xf>
    <xf numFmtId="0" fontId="26" fillId="0" borderId="0" xfId="13" applyFont="1" applyAlignment="1">
      <alignment horizontal="center" vertical="center" wrapText="1"/>
    </xf>
    <xf numFmtId="165" fontId="7" fillId="4" borderId="1" xfId="15" applyNumberFormat="1" applyFont="1" applyFill="1" applyBorder="1" applyAlignment="1">
      <alignment horizontal="center" vertical="center" wrapText="1"/>
    </xf>
    <xf numFmtId="164" fontId="7" fillId="4" borderId="1" xfId="14" applyNumberFormat="1" applyFont="1" applyFill="1" applyBorder="1" applyAlignment="1">
      <alignment horizontal="center" vertical="center" wrapText="1"/>
    </xf>
    <xf numFmtId="0" fontId="26" fillId="0" borderId="0" xfId="13" applyFont="1" applyAlignment="1">
      <alignment vertical="center" wrapText="1"/>
    </xf>
    <xf numFmtId="0" fontId="4" fillId="3" borderId="1" xfId="13" applyFont="1" applyFill="1" applyBorder="1" applyAlignment="1">
      <alignment vertical="center" wrapText="1"/>
    </xf>
    <xf numFmtId="166" fontId="4" fillId="3" borderId="1" xfId="13" applyNumberFormat="1" applyFont="1" applyFill="1" applyBorder="1" applyAlignment="1">
      <alignment horizontal="center" vertical="center" wrapText="1"/>
    </xf>
    <xf numFmtId="164" fontId="4" fillId="3" borderId="1" xfId="14" applyNumberFormat="1" applyFont="1" applyFill="1" applyBorder="1" applyAlignment="1">
      <alignment horizontal="center" vertical="center" wrapText="1"/>
    </xf>
    <xf numFmtId="165" fontId="4" fillId="0" borderId="1" xfId="15" applyNumberFormat="1" applyFont="1" applyFill="1" applyBorder="1" applyAlignment="1">
      <alignment horizontal="center" vertical="center" wrapText="1"/>
    </xf>
    <xf numFmtId="164" fontId="4" fillId="0" borderId="1" xfId="14" applyNumberFormat="1" applyFont="1" applyFill="1" applyBorder="1" applyAlignment="1">
      <alignment horizontal="center" vertical="center" wrapText="1"/>
    </xf>
    <xf numFmtId="166" fontId="4" fillId="0" borderId="1" xfId="13" applyNumberFormat="1" applyFont="1" applyFill="1" applyBorder="1" applyAlignment="1">
      <alignment horizontal="center" vertical="center" wrapText="1"/>
    </xf>
    <xf numFmtId="167" fontId="4" fillId="0" borderId="1" xfId="13" applyNumberFormat="1" applyFont="1" applyFill="1" applyBorder="1" applyAlignment="1">
      <alignment horizontal="center" vertical="center" wrapText="1"/>
    </xf>
    <xf numFmtId="164" fontId="4" fillId="0" borderId="7" xfId="14" applyNumberFormat="1" applyFont="1" applyFill="1" applyBorder="1" applyAlignment="1">
      <alignment horizontal="center" vertical="center" wrapText="1"/>
    </xf>
    <xf numFmtId="164" fontId="4" fillId="3" borderId="7" xfId="13" applyNumberFormat="1" applyFont="1" applyFill="1" applyBorder="1" applyAlignment="1">
      <alignment horizontal="center" vertical="center"/>
    </xf>
    <xf numFmtId="0" fontId="8" fillId="0" borderId="6" xfId="13" applyFont="1" applyFill="1" applyBorder="1" applyAlignment="1">
      <alignment vertical="center" wrapText="1"/>
    </xf>
    <xf numFmtId="9" fontId="4" fillId="0" borderId="1" xfId="13" applyNumberFormat="1" applyFont="1" applyFill="1" applyBorder="1" applyAlignment="1">
      <alignment horizontal="center" vertical="center"/>
    </xf>
    <xf numFmtId="9" fontId="4" fillId="0" borderId="2" xfId="13" applyNumberFormat="1" applyFont="1" applyFill="1" applyBorder="1" applyAlignment="1">
      <alignment horizontal="center" vertical="center"/>
    </xf>
    <xf numFmtId="164" fontId="4" fillId="0" borderId="7" xfId="13" applyNumberFormat="1" applyFont="1" applyFill="1" applyBorder="1" applyAlignment="1">
      <alignment horizontal="center" vertical="center"/>
    </xf>
    <xf numFmtId="0" fontId="20" fillId="0" borderId="6" xfId="13" applyFont="1" applyBorder="1" applyAlignment="1">
      <alignment vertical="center" wrapText="1"/>
    </xf>
    <xf numFmtId="10" fontId="8" fillId="0" borderId="1" xfId="14" applyNumberFormat="1" applyFont="1" applyFill="1" applyBorder="1" applyAlignment="1">
      <alignment horizontal="center" vertical="center" wrapText="1"/>
    </xf>
    <xf numFmtId="164" fontId="8" fillId="0" borderId="1" xfId="13" applyNumberFormat="1" applyFont="1" applyFill="1" applyBorder="1" applyAlignment="1">
      <alignment horizontal="center" vertical="center"/>
    </xf>
    <xf numFmtId="164" fontId="8" fillId="0" borderId="7" xfId="13" applyNumberFormat="1" applyFont="1" applyFill="1" applyBorder="1" applyAlignment="1">
      <alignment horizontal="center" vertical="center"/>
    </xf>
    <xf numFmtId="0" fontId="19" fillId="0" borderId="8" xfId="13" applyFont="1" applyBorder="1" applyAlignment="1">
      <alignment horizontal="left" vertical="center" wrapText="1" indent="1"/>
    </xf>
    <xf numFmtId="0" fontId="7" fillId="0" borderId="6" xfId="13" applyFont="1" applyFill="1" applyBorder="1" applyAlignment="1">
      <alignment vertical="center" wrapText="1"/>
    </xf>
    <xf numFmtId="164" fontId="22" fillId="4" borderId="1" xfId="14" applyNumberFormat="1" applyFont="1" applyFill="1" applyBorder="1" applyAlignment="1">
      <alignment horizontal="center" vertical="center"/>
    </xf>
    <xf numFmtId="164" fontId="7" fillId="0" borderId="1" xfId="13" applyNumberFormat="1" applyFont="1" applyFill="1" applyBorder="1" applyAlignment="1">
      <alignment horizontal="center" vertical="center"/>
    </xf>
    <xf numFmtId="3" fontId="22" fillId="0" borderId="1" xfId="13" applyNumberFormat="1" applyFont="1" applyFill="1" applyBorder="1" applyAlignment="1">
      <alignment horizontal="center" vertical="center"/>
    </xf>
    <xf numFmtId="164" fontId="22" fillId="0" borderId="1" xfId="14" applyNumberFormat="1" applyFont="1" applyFill="1" applyBorder="1" applyAlignment="1">
      <alignment horizontal="center" vertical="center"/>
    </xf>
    <xf numFmtId="164" fontId="22" fillId="0" borderId="7" xfId="14" applyNumberFormat="1" applyFont="1" applyFill="1" applyBorder="1" applyAlignment="1">
      <alignment horizontal="center" vertical="center"/>
    </xf>
    <xf numFmtId="164" fontId="25" fillId="0" borderId="2" xfId="14" applyNumberFormat="1" applyFont="1" applyFill="1" applyBorder="1" applyAlignment="1">
      <alignment horizontal="center" vertical="center" wrapText="1"/>
    </xf>
    <xf numFmtId="0" fontId="7" fillId="4" borderId="9" xfId="13" applyFont="1" applyFill="1" applyBorder="1" applyAlignment="1">
      <alignment vertical="center" wrapText="1"/>
    </xf>
    <xf numFmtId="3" fontId="7" fillId="4" borderId="10" xfId="13" applyNumberFormat="1" applyFont="1" applyFill="1" applyBorder="1" applyAlignment="1">
      <alignment horizontal="center" vertical="center"/>
    </xf>
    <xf numFmtId="164" fontId="7" fillId="4" borderId="10" xfId="14" applyNumberFormat="1" applyFont="1" applyFill="1" applyBorder="1" applyAlignment="1">
      <alignment horizontal="center" vertical="center"/>
    </xf>
    <xf numFmtId="3" fontId="22" fillId="4" borderId="10" xfId="13" applyNumberFormat="1" applyFont="1" applyFill="1" applyBorder="1" applyAlignment="1">
      <alignment horizontal="center" vertical="center"/>
    </xf>
    <xf numFmtId="164" fontId="22" fillId="4" borderId="10" xfId="14" applyNumberFormat="1" applyFont="1" applyFill="1" applyBorder="1" applyAlignment="1">
      <alignment horizontal="center" vertical="center"/>
    </xf>
    <xf numFmtId="3" fontId="22" fillId="4" borderId="11" xfId="13" applyNumberFormat="1" applyFont="1" applyFill="1" applyBorder="1" applyAlignment="1">
      <alignment horizontal="center" vertical="center"/>
    </xf>
    <xf numFmtId="164" fontId="22" fillId="4" borderId="12" xfId="14" applyNumberFormat="1" applyFont="1" applyFill="1" applyBorder="1" applyAlignment="1">
      <alignment horizontal="center" vertical="center"/>
    </xf>
    <xf numFmtId="0" fontId="7" fillId="0" borderId="13" xfId="13" applyFont="1" applyFill="1" applyBorder="1" applyAlignment="1">
      <alignment horizontal="center" vertical="center" wrapText="1"/>
    </xf>
    <xf numFmtId="0" fontId="12" fillId="0" borderId="14" xfId="13" applyFont="1" applyFill="1" applyBorder="1" applyAlignment="1">
      <alignment horizontal="center" vertical="center" wrapText="1"/>
    </xf>
    <xf numFmtId="0" fontId="12" fillId="0" borderId="15" xfId="13" applyFont="1" applyFill="1" applyBorder="1" applyAlignment="1">
      <alignment horizontal="center" vertical="center" wrapText="1"/>
    </xf>
    <xf numFmtId="0" fontId="19" fillId="0" borderId="9" xfId="13" applyFont="1" applyBorder="1" applyAlignment="1">
      <alignment vertical="center" wrapText="1"/>
    </xf>
    <xf numFmtId="3" fontId="25" fillId="0" borderId="10" xfId="13" applyNumberFormat="1" applyFont="1" applyFill="1" applyBorder="1" applyAlignment="1">
      <alignment horizontal="center" vertical="center" wrapText="1"/>
    </xf>
    <xf numFmtId="164" fontId="25" fillId="0" borderId="10" xfId="14" applyNumberFormat="1" applyFont="1" applyFill="1" applyBorder="1" applyAlignment="1">
      <alignment horizontal="center" vertical="center" wrapText="1"/>
    </xf>
    <xf numFmtId="164" fontId="25" fillId="0" borderId="12" xfId="14" applyNumberFormat="1" applyFont="1" applyFill="1" applyBorder="1" applyAlignment="1">
      <alignment horizontal="center" vertical="center" wrapText="1"/>
    </xf>
    <xf numFmtId="0" fontId="7" fillId="0" borderId="16" xfId="13" applyFont="1" applyFill="1" applyBorder="1" applyAlignment="1">
      <alignment vertical="center" wrapText="1"/>
    </xf>
    <xf numFmtId="3" fontId="4" fillId="6" borderId="17" xfId="13" applyNumberFormat="1" applyFont="1" applyFill="1" applyBorder="1" applyAlignment="1">
      <alignment horizontal="center" vertical="center" wrapText="1"/>
    </xf>
    <xf numFmtId="3" fontId="4" fillId="6" borderId="18" xfId="13" applyNumberFormat="1" applyFont="1" applyFill="1" applyBorder="1" applyAlignment="1">
      <alignment horizontal="center" vertical="center" wrapText="1"/>
    </xf>
    <xf numFmtId="164" fontId="4" fillId="6" borderId="18" xfId="2" applyNumberFormat="1" applyFont="1" applyFill="1" applyBorder="1" applyAlignment="1">
      <alignment horizontal="center" vertical="center" wrapText="1"/>
    </xf>
    <xf numFmtId="3" fontId="4" fillId="6" borderId="18" xfId="14" applyNumberFormat="1" applyFont="1" applyFill="1" applyBorder="1" applyAlignment="1">
      <alignment horizontal="center" vertical="center"/>
    </xf>
    <xf numFmtId="164" fontId="4" fillId="6" borderId="19" xfId="2" applyNumberFormat="1" applyFont="1" applyFill="1" applyBorder="1" applyAlignment="1">
      <alignment horizontal="center" vertical="center" wrapText="1"/>
    </xf>
    <xf numFmtId="0" fontId="26" fillId="0" borderId="6" xfId="13" applyFont="1" applyBorder="1" applyAlignment="1">
      <alignment vertical="center" wrapText="1"/>
    </xf>
    <xf numFmtId="164" fontId="7" fillId="4" borderId="7" xfId="14" applyNumberFormat="1" applyFont="1" applyFill="1" applyBorder="1" applyAlignment="1">
      <alignment horizontal="center" vertical="center"/>
    </xf>
    <xf numFmtId="0" fontId="27" fillId="0" borderId="0" xfId="13" applyFont="1" applyFill="1" applyBorder="1" applyAlignment="1">
      <alignment vertical="center"/>
    </xf>
    <xf numFmtId="164" fontId="25" fillId="0" borderId="1" xfId="13" applyNumberFormat="1" applyFont="1" applyFill="1" applyBorder="1" applyAlignment="1">
      <alignment horizontal="center" vertical="center" wrapText="1"/>
    </xf>
    <xf numFmtId="3" fontId="25" fillId="0" borderId="7" xfId="13" applyNumberFormat="1" applyFont="1" applyFill="1" applyBorder="1" applyAlignment="1">
      <alignment horizontal="center" vertical="center" wrapText="1"/>
    </xf>
    <xf numFmtId="0" fontId="19" fillId="0" borderId="9" xfId="13" applyFont="1" applyBorder="1" applyAlignment="1">
      <alignment horizontal="left" vertical="center" wrapText="1" indent="1"/>
    </xf>
    <xf numFmtId="164" fontId="4" fillId="0" borderId="10" xfId="13" applyNumberFormat="1" applyFont="1" applyFill="1" applyBorder="1" applyAlignment="1">
      <alignment horizontal="center" vertical="center"/>
    </xf>
    <xf numFmtId="3" fontId="4" fillId="0" borderId="10" xfId="13" applyNumberFormat="1" applyFont="1" applyFill="1" applyBorder="1" applyAlignment="1">
      <alignment horizontal="center" vertical="center" wrapText="1"/>
    </xf>
    <xf numFmtId="164" fontId="4" fillId="0" borderId="12" xfId="13" applyNumberFormat="1" applyFont="1" applyFill="1" applyBorder="1" applyAlignment="1">
      <alignment horizontal="center" vertical="center"/>
    </xf>
    <xf numFmtId="9" fontId="25" fillId="0" borderId="1" xfId="14" applyNumberFormat="1" applyFont="1" applyFill="1" applyBorder="1" applyAlignment="1">
      <alignment horizontal="center" vertical="center" wrapText="1"/>
    </xf>
    <xf numFmtId="9" fontId="25" fillId="0" borderId="1" xfId="14" applyNumberFormat="1" applyFont="1" applyBorder="1" applyAlignment="1">
      <alignment horizontal="center" vertical="center" wrapText="1"/>
    </xf>
    <xf numFmtId="0" fontId="7" fillId="0" borderId="1" xfId="13" applyFont="1" applyFill="1" applyBorder="1" applyAlignment="1">
      <alignment vertical="center" wrapText="1"/>
    </xf>
    <xf numFmtId="0" fontId="8" fillId="0" borderId="1" xfId="13" applyFont="1" applyFill="1" applyBorder="1" applyAlignment="1">
      <alignment vertical="center" wrapText="1"/>
    </xf>
    <xf numFmtId="0" fontId="12" fillId="0" borderId="20" xfId="13" applyFont="1" applyFill="1" applyBorder="1" applyAlignment="1">
      <alignment horizontal="center" vertical="center" wrapText="1"/>
    </xf>
    <xf numFmtId="0" fontId="12" fillId="0" borderId="21" xfId="13" applyFont="1" applyFill="1" applyBorder="1" applyAlignment="1">
      <alignment horizontal="center" vertical="center" wrapText="1"/>
    </xf>
    <xf numFmtId="0" fontId="24" fillId="0" borderId="0" xfId="13" applyFont="1" applyFill="1" applyBorder="1" applyAlignment="1">
      <alignment horizontal="center" vertical="center" wrapText="1"/>
    </xf>
    <xf numFmtId="0" fontId="26" fillId="4" borderId="16" xfId="13" applyFont="1" applyFill="1" applyBorder="1" applyAlignment="1">
      <alignment vertical="center" wrapText="1"/>
    </xf>
    <xf numFmtId="3" fontId="7" fillId="4" borderId="14" xfId="13" applyNumberFormat="1" applyFont="1" applyFill="1" applyBorder="1" applyAlignment="1">
      <alignment horizontal="center" vertical="center"/>
    </xf>
    <xf numFmtId="3" fontId="7" fillId="4" borderId="15" xfId="13" applyNumberFormat="1" applyFont="1" applyFill="1" applyBorder="1" applyAlignment="1">
      <alignment horizontal="center" vertical="center"/>
    </xf>
    <xf numFmtId="0" fontId="13" fillId="0" borderId="6" xfId="13" applyFont="1" applyFill="1" applyBorder="1" applyAlignment="1">
      <alignment horizontal="left" vertical="center" wrapText="1" indent="1"/>
    </xf>
    <xf numFmtId="3" fontId="25" fillId="0" borderId="1" xfId="14" applyNumberFormat="1" applyFont="1" applyFill="1" applyBorder="1" applyAlignment="1">
      <alignment horizontal="center" vertical="center" wrapText="1"/>
    </xf>
    <xf numFmtId="164" fontId="25" fillId="0" borderId="7" xfId="14" applyNumberFormat="1" applyFont="1" applyFill="1" applyBorder="1" applyAlignment="1">
      <alignment horizontal="center" vertical="center" wrapText="1"/>
    </xf>
    <xf numFmtId="3" fontId="24" fillId="0" borderId="0" xfId="13" applyNumberFormat="1" applyFont="1" applyFill="1" applyBorder="1" applyAlignment="1">
      <alignment vertical="center"/>
    </xf>
    <xf numFmtId="164" fontId="24" fillId="0" borderId="0" xfId="14" applyNumberFormat="1" applyFont="1" applyFill="1" applyBorder="1" applyAlignment="1">
      <alignment vertical="center"/>
    </xf>
    <xf numFmtId="0" fontId="13" fillId="0" borderId="9" xfId="13" applyFont="1" applyFill="1" applyBorder="1" applyAlignment="1">
      <alignment horizontal="left" vertical="center" wrapText="1" indent="1"/>
    </xf>
    <xf numFmtId="3" fontId="25" fillId="0" borderId="10" xfId="14" applyNumberFormat="1" applyFont="1" applyFill="1" applyBorder="1" applyAlignment="1">
      <alignment horizontal="center" vertical="center" wrapText="1"/>
    </xf>
    <xf numFmtId="0" fontId="26" fillId="0" borderId="16" xfId="13" applyFont="1" applyFill="1" applyBorder="1" applyAlignment="1">
      <alignment vertical="center" wrapText="1"/>
    </xf>
    <xf numFmtId="3" fontId="7" fillId="0" borderId="14" xfId="13" applyNumberFormat="1" applyFont="1" applyFill="1" applyBorder="1" applyAlignment="1">
      <alignment horizontal="center" vertical="center"/>
    </xf>
    <xf numFmtId="3" fontId="7" fillId="0" borderId="15" xfId="13" applyNumberFormat="1" applyFont="1" applyFill="1" applyBorder="1" applyAlignment="1">
      <alignment horizontal="center" vertical="center"/>
    </xf>
    <xf numFmtId="0" fontId="19" fillId="0" borderId="6" xfId="13" applyFont="1" applyFill="1" applyBorder="1" applyAlignment="1">
      <alignment vertical="center" wrapText="1"/>
    </xf>
    <xf numFmtId="164" fontId="4" fillId="0" borderId="7" xfId="14" applyNumberFormat="1" applyFont="1" applyFill="1" applyBorder="1" applyAlignment="1">
      <alignment horizontal="center" vertical="center"/>
    </xf>
    <xf numFmtId="0" fontId="26" fillId="7" borderId="6" xfId="13" applyFont="1" applyFill="1" applyBorder="1" applyAlignment="1">
      <alignment vertical="center" wrapText="1"/>
    </xf>
    <xf numFmtId="3" fontId="7" fillId="7" borderId="1" xfId="13" applyNumberFormat="1" applyFont="1" applyFill="1" applyBorder="1" applyAlignment="1">
      <alignment horizontal="center" vertical="center"/>
    </xf>
    <xf numFmtId="3" fontId="7" fillId="7" borderId="7" xfId="13" applyNumberFormat="1" applyFont="1" applyFill="1" applyBorder="1" applyAlignment="1">
      <alignment horizontal="center" vertical="center"/>
    </xf>
    <xf numFmtId="0" fontId="17" fillId="0" borderId="6" xfId="13" applyFont="1" applyFill="1" applyBorder="1" applyAlignment="1">
      <alignment horizontal="left" vertical="center" wrapText="1" indent="1"/>
    </xf>
    <xf numFmtId="3" fontId="4" fillId="0" borderId="1" xfId="14" applyNumberFormat="1" applyFont="1" applyFill="1" applyBorder="1" applyAlignment="1">
      <alignment horizontal="center" vertical="center" wrapText="1"/>
    </xf>
    <xf numFmtId="3" fontId="13" fillId="0" borderId="0" xfId="13" applyNumberFormat="1" applyFont="1" applyFill="1" applyBorder="1" applyAlignment="1">
      <alignment vertical="center"/>
    </xf>
    <xf numFmtId="164" fontId="13" fillId="0" borderId="0" xfId="14" applyNumberFormat="1" applyFont="1" applyFill="1" applyBorder="1" applyAlignment="1">
      <alignment vertical="center"/>
    </xf>
    <xf numFmtId="0" fontId="15" fillId="7" borderId="6" xfId="13" applyFont="1" applyFill="1" applyBorder="1" applyAlignment="1">
      <alignment vertical="center" wrapText="1"/>
    </xf>
    <xf numFmtId="164" fontId="7" fillId="7" borderId="1" xfId="14" applyNumberFormat="1" applyFont="1" applyFill="1" applyBorder="1" applyAlignment="1">
      <alignment horizontal="center" vertical="center"/>
    </xf>
    <xf numFmtId="0" fontId="19" fillId="8" borderId="22" xfId="13" applyFont="1" applyFill="1" applyBorder="1" applyAlignment="1">
      <alignment vertical="center" wrapText="1"/>
    </xf>
    <xf numFmtId="3" fontId="25" fillId="8" borderId="23" xfId="14" applyNumberFormat="1" applyFont="1" applyFill="1" applyBorder="1" applyAlignment="1">
      <alignment horizontal="center" vertical="center" wrapText="1"/>
    </xf>
    <xf numFmtId="3" fontId="4" fillId="8" borderId="10" xfId="13" applyNumberFormat="1" applyFont="1" applyFill="1" applyBorder="1" applyAlignment="1">
      <alignment horizontal="center" vertical="center"/>
    </xf>
    <xf numFmtId="3" fontId="4" fillId="8" borderId="12" xfId="13" applyNumberFormat="1" applyFont="1" applyFill="1" applyBorder="1" applyAlignment="1">
      <alignment horizontal="center" vertical="center"/>
    </xf>
    <xf numFmtId="3" fontId="4" fillId="8" borderId="23" xfId="13" applyNumberFormat="1" applyFont="1" applyFill="1" applyBorder="1" applyAlignment="1">
      <alignment horizontal="center" vertical="center"/>
    </xf>
    <xf numFmtId="3" fontId="4" fillId="8" borderId="24" xfId="13" applyNumberFormat="1" applyFont="1" applyFill="1" applyBorder="1" applyAlignment="1">
      <alignment horizontal="center" vertical="center"/>
    </xf>
    <xf numFmtId="0" fontId="9" fillId="0" borderId="0" xfId="6"/>
    <xf numFmtId="0" fontId="14" fillId="0" borderId="0" xfId="6" applyFont="1" applyFill="1" applyBorder="1" applyAlignment="1">
      <alignment vertical="center" wrapText="1"/>
    </xf>
    <xf numFmtId="0" fontId="15" fillId="0" borderId="0" xfId="6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horizontal="right" vertical="center"/>
    </xf>
    <xf numFmtId="0" fontId="7" fillId="0" borderId="1" xfId="6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vertical="center" wrapText="1"/>
    </xf>
    <xf numFmtId="0" fontId="17" fillId="0" borderId="1" xfId="6" applyFont="1" applyFill="1" applyBorder="1" applyAlignment="1">
      <alignment vertical="center" wrapText="1"/>
    </xf>
    <xf numFmtId="164" fontId="13" fillId="0" borderId="1" xfId="7" applyNumberFormat="1" applyFont="1" applyFill="1" applyBorder="1" applyAlignment="1">
      <alignment vertical="center" wrapText="1"/>
    </xf>
    <xf numFmtId="0" fontId="18" fillId="0" borderId="0" xfId="6" applyFont="1" applyFill="1" applyBorder="1" applyAlignment="1">
      <alignment vertical="center"/>
    </xf>
    <xf numFmtId="0" fontId="13" fillId="0" borderId="0" xfId="6" applyFont="1" applyFill="1" applyBorder="1" applyAlignment="1">
      <alignment vertical="center" wrapText="1"/>
    </xf>
    <xf numFmtId="0" fontId="6" fillId="0" borderId="0" xfId="6" applyFont="1" applyFill="1" applyBorder="1" applyAlignment="1">
      <alignment horizontal="centerContinuous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vertical="center" wrapText="1"/>
    </xf>
    <xf numFmtId="3" fontId="4" fillId="0" borderId="1" xfId="6" applyNumberFormat="1" applyFont="1" applyFill="1" applyBorder="1" applyAlignment="1">
      <alignment horizontal="center" vertical="center"/>
    </xf>
    <xf numFmtId="164" fontId="4" fillId="0" borderId="1" xfId="7" applyNumberFormat="1" applyFont="1" applyFill="1" applyBorder="1" applyAlignment="1">
      <alignment horizontal="center" vertical="center"/>
    </xf>
    <xf numFmtId="0" fontId="8" fillId="3" borderId="1" xfId="6" applyFont="1" applyFill="1" applyBorder="1" applyAlignment="1">
      <alignment vertical="center" wrapText="1"/>
    </xf>
    <xf numFmtId="164" fontId="4" fillId="3" borderId="1" xfId="6" applyNumberFormat="1" applyFont="1" applyFill="1" applyBorder="1" applyAlignment="1">
      <alignment horizontal="center" vertical="center"/>
    </xf>
    <xf numFmtId="164" fontId="8" fillId="3" borderId="1" xfId="6" applyNumberFormat="1" applyFont="1" applyFill="1" applyBorder="1" applyAlignment="1">
      <alignment horizontal="center" vertical="center"/>
    </xf>
    <xf numFmtId="0" fontId="8" fillId="0" borderId="1" xfId="6" applyFont="1" applyFill="1" applyBorder="1" applyAlignment="1">
      <alignment vertical="center" wrapText="1"/>
    </xf>
    <xf numFmtId="164" fontId="4" fillId="0" borderId="1" xfId="6" applyNumberFormat="1" applyFont="1" applyFill="1" applyBorder="1" applyAlignment="1">
      <alignment horizontal="center" vertical="center"/>
    </xf>
    <xf numFmtId="0" fontId="24" fillId="0" borderId="0" xfId="6" applyFont="1" applyFill="1" applyBorder="1" applyAlignment="1">
      <alignment vertical="center"/>
    </xf>
    <xf numFmtId="0" fontId="16" fillId="0" borderId="1" xfId="6" applyFont="1" applyFill="1" applyBorder="1" applyAlignment="1">
      <alignment vertical="center" wrapText="1"/>
    </xf>
    <xf numFmtId="0" fontId="7" fillId="0" borderId="1" xfId="6" applyFont="1" applyFill="1" applyBorder="1" applyAlignment="1">
      <alignment vertical="center" wrapText="1"/>
    </xf>
    <xf numFmtId="0" fontId="4" fillId="0" borderId="1" xfId="6" applyFont="1" applyFill="1" applyBorder="1" applyAlignment="1">
      <alignment horizontal="left" vertical="center" wrapText="1" indent="1"/>
    </xf>
    <xf numFmtId="0" fontId="16" fillId="0" borderId="1" xfId="6" applyFont="1" applyFill="1" applyBorder="1" applyAlignment="1">
      <alignment horizontal="left" vertical="center" wrapText="1" indent="1"/>
    </xf>
    <xf numFmtId="3" fontId="4" fillId="0" borderId="1" xfId="6" applyNumberFormat="1" applyFont="1" applyFill="1" applyBorder="1" applyAlignment="1">
      <alignment horizontal="center" vertical="center" wrapText="1"/>
    </xf>
    <xf numFmtId="164" fontId="4" fillId="0" borderId="1" xfId="7" applyNumberFormat="1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vertical="center" wrapText="1"/>
    </xf>
    <xf numFmtId="3" fontId="7" fillId="4" borderId="1" xfId="6" applyNumberFormat="1" applyFont="1" applyFill="1" applyBorder="1" applyAlignment="1">
      <alignment horizontal="center" vertical="center"/>
    </xf>
    <xf numFmtId="164" fontId="7" fillId="4" borderId="1" xfId="7" applyNumberFormat="1" applyFont="1" applyFill="1" applyBorder="1" applyAlignment="1">
      <alignment horizontal="center" vertical="center"/>
    </xf>
    <xf numFmtId="3" fontId="22" fillId="4" borderId="1" xfId="6" applyNumberFormat="1" applyFont="1" applyFill="1" applyBorder="1" applyAlignment="1">
      <alignment horizontal="center" vertical="center"/>
    </xf>
    <xf numFmtId="164" fontId="22" fillId="4" borderId="1" xfId="7" applyNumberFormat="1" applyFont="1" applyFill="1" applyBorder="1" applyAlignment="1">
      <alignment horizontal="center" vertical="center"/>
    </xf>
    <xf numFmtId="0" fontId="23" fillId="0" borderId="0" xfId="6" applyFont="1" applyFill="1" applyBorder="1" applyAlignment="1">
      <alignment vertical="center"/>
    </xf>
    <xf numFmtId="0" fontId="13" fillId="0" borderId="0" xfId="6" applyFont="1" applyFill="1" applyBorder="1" applyAlignment="1">
      <alignment vertical="center"/>
    </xf>
    <xf numFmtId="0" fontId="14" fillId="0" borderId="0" xfId="6" applyFont="1" applyFill="1" applyBorder="1" applyAlignment="1">
      <alignment horizontal="right" vertical="center" wrapText="1"/>
    </xf>
    <xf numFmtId="10" fontId="4" fillId="0" borderId="1" xfId="7" applyNumberFormat="1" applyFont="1" applyFill="1" applyBorder="1" applyAlignment="1">
      <alignment horizontal="center" vertical="center"/>
    </xf>
    <xf numFmtId="3" fontId="7" fillId="0" borderId="1" xfId="6" applyNumberFormat="1" applyFont="1" applyFill="1" applyBorder="1" applyAlignment="1">
      <alignment horizontal="center" vertical="center" wrapText="1"/>
    </xf>
    <xf numFmtId="168" fontId="24" fillId="0" borderId="0" xfId="16" applyNumberFormat="1" applyFont="1" applyFill="1" applyBorder="1" applyAlignment="1">
      <alignment vertical="center"/>
    </xf>
    <xf numFmtId="0" fontId="8" fillId="0" borderId="1" xfId="6" applyFont="1" applyFill="1" applyBorder="1" applyAlignment="1">
      <alignment horizontal="left" vertical="center" wrapText="1" indent="2"/>
    </xf>
    <xf numFmtId="3" fontId="4" fillId="0" borderId="1" xfId="7" applyNumberFormat="1" applyFont="1" applyFill="1" applyBorder="1" applyAlignment="1">
      <alignment horizontal="center" vertical="center"/>
    </xf>
    <xf numFmtId="3" fontId="24" fillId="0" borderId="0" xfId="6" applyNumberFormat="1" applyFont="1" applyFill="1" applyBorder="1" applyAlignment="1">
      <alignment vertical="center"/>
    </xf>
    <xf numFmtId="0" fontId="28" fillId="0" borderId="0" xfId="6" applyFont="1" applyFill="1" applyBorder="1" applyAlignment="1">
      <alignment vertical="center" wrapText="1"/>
    </xf>
    <xf numFmtId="3" fontId="4" fillId="0" borderId="0" xfId="6" applyNumberFormat="1" applyFont="1" applyFill="1" applyBorder="1" applyAlignment="1">
      <alignment horizontal="center" vertical="center"/>
    </xf>
    <xf numFmtId="3" fontId="16" fillId="0" borderId="0" xfId="6" applyNumberFormat="1" applyFont="1" applyFill="1" applyBorder="1" applyAlignment="1">
      <alignment horizontal="center" vertical="center"/>
    </xf>
    <xf numFmtId="0" fontId="5" fillId="0" borderId="1" xfId="6" applyFont="1" applyBorder="1" applyAlignment="1">
      <alignment horizontal="center" vertical="center" wrapText="1"/>
    </xf>
    <xf numFmtId="0" fontId="29" fillId="0" borderId="1" xfId="6" applyFont="1" applyFill="1" applyBorder="1" applyAlignment="1">
      <alignment horizontal="center" vertical="center" wrapText="1"/>
    </xf>
    <xf numFmtId="0" fontId="29" fillId="0" borderId="1" xfId="6" applyFont="1" applyBorder="1" applyAlignment="1">
      <alignment vertical="center" wrapText="1"/>
    </xf>
    <xf numFmtId="0" fontId="29" fillId="0" borderId="1" xfId="6" applyFont="1" applyFill="1" applyBorder="1" applyAlignment="1">
      <alignment horizontal="right" vertical="center" wrapText="1"/>
    </xf>
    <xf numFmtId="0" fontId="5" fillId="0" borderId="1" xfId="6" applyFont="1" applyBorder="1" applyAlignment="1">
      <alignment horizontal="center" vertical="center" textRotation="90" wrapText="1"/>
    </xf>
    <xf numFmtId="0" fontId="29" fillId="0" borderId="1" xfId="6" applyFont="1" applyBorder="1" applyAlignment="1">
      <alignment horizontal="right" vertical="center" wrapText="1"/>
    </xf>
    <xf numFmtId="0" fontId="29" fillId="0" borderId="1" xfId="6" applyFont="1" applyFill="1" applyBorder="1" applyAlignment="1">
      <alignment vertical="center" wrapText="1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vertical="center" wrapText="1"/>
    </xf>
    <xf numFmtId="3" fontId="13" fillId="0" borderId="1" xfId="13" applyNumberFormat="1" applyFont="1" applyFill="1" applyBorder="1" applyAlignment="1">
      <alignment horizontal="center" vertical="center" wrapText="1"/>
    </xf>
    <xf numFmtId="164" fontId="7" fillId="9" borderId="1" xfId="2" applyNumberFormat="1" applyFont="1" applyFill="1" applyBorder="1" applyAlignment="1">
      <alignment horizontal="center" vertical="center" wrapText="1"/>
    </xf>
    <xf numFmtId="3" fontId="22" fillId="9" borderId="1" xfId="13" applyNumberFormat="1" applyFont="1" applyFill="1" applyBorder="1" applyAlignment="1">
      <alignment horizontal="center" vertical="center"/>
    </xf>
    <xf numFmtId="3" fontId="7" fillId="9" borderId="1" xfId="13" applyNumberFormat="1" applyFont="1" applyFill="1" applyBorder="1" applyAlignment="1">
      <alignment horizontal="center" vertical="center"/>
    </xf>
    <xf numFmtId="0" fontId="7" fillId="9" borderId="1" xfId="13" applyFont="1" applyFill="1" applyBorder="1" applyAlignment="1">
      <alignment vertical="center" wrapText="1"/>
    </xf>
    <xf numFmtId="1" fontId="4" fillId="0" borderId="1" xfId="14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 wrapText="1"/>
    </xf>
    <xf numFmtId="3" fontId="4" fillId="0" borderId="1" xfId="14" applyNumberFormat="1" applyFont="1" applyFill="1" applyBorder="1" applyAlignment="1">
      <alignment horizontal="center" vertical="center"/>
    </xf>
    <xf numFmtId="0" fontId="4" fillId="0" borderId="1" xfId="13" applyFont="1" applyFill="1" applyBorder="1" applyAlignment="1">
      <alignment horizontal="left" vertical="center" wrapText="1" indent="1"/>
    </xf>
    <xf numFmtId="1" fontId="7" fillId="0" borderId="1" xfId="14" applyNumberFormat="1" applyFont="1" applyFill="1" applyBorder="1" applyAlignment="1">
      <alignment horizontal="center" vertical="center"/>
    </xf>
    <xf numFmtId="3" fontId="7" fillId="0" borderId="1" xfId="13" applyNumberFormat="1" applyFont="1" applyFill="1" applyBorder="1" applyAlignment="1">
      <alignment horizontal="center" vertical="center" wrapText="1"/>
    </xf>
    <xf numFmtId="3" fontId="7" fillId="0" borderId="1" xfId="14" applyNumberFormat="1" applyFont="1" applyFill="1" applyBorder="1" applyAlignment="1">
      <alignment horizontal="center" vertical="center"/>
    </xf>
    <xf numFmtId="10" fontId="8" fillId="0" borderId="1" xfId="7" applyNumberFormat="1" applyFont="1" applyFill="1" applyBorder="1" applyAlignment="1">
      <alignment horizontal="center" vertical="center"/>
    </xf>
    <xf numFmtId="1" fontId="4" fillId="10" borderId="1" xfId="14" applyNumberFormat="1" applyFont="1" applyFill="1" applyBorder="1" applyAlignment="1">
      <alignment horizontal="center" vertical="center"/>
    </xf>
    <xf numFmtId="164" fontId="4" fillId="10" borderId="1" xfId="14" applyNumberFormat="1" applyFont="1" applyFill="1" applyBorder="1" applyAlignment="1">
      <alignment horizontal="center" vertical="center"/>
    </xf>
    <xf numFmtId="0" fontId="8" fillId="10" borderId="1" xfId="13" applyFont="1" applyFill="1" applyBorder="1" applyAlignment="1">
      <alignment vertical="center" wrapText="1"/>
    </xf>
    <xf numFmtId="10" fontId="8" fillId="0" borderId="1" xfId="14" applyNumberFormat="1" applyFont="1" applyFill="1" applyBorder="1" applyAlignment="1">
      <alignment horizontal="center" vertical="center"/>
    </xf>
    <xf numFmtId="164" fontId="8" fillId="0" borderId="1" xfId="14" applyNumberFormat="1" applyFont="1" applyFill="1" applyBorder="1" applyAlignment="1">
      <alignment horizontal="center" vertical="center"/>
    </xf>
    <xf numFmtId="9" fontId="8" fillId="0" borderId="1" xfId="14" applyFont="1" applyFill="1" applyBorder="1" applyAlignment="1">
      <alignment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0" fontId="30" fillId="0" borderId="1" xfId="13" applyFont="1" applyFill="1" applyBorder="1" applyAlignment="1">
      <alignment horizontal="left" vertical="center" wrapText="1" indent="1"/>
    </xf>
    <xf numFmtId="10" fontId="4" fillId="0" borderId="1" xfId="2" applyNumberFormat="1" applyFont="1" applyFill="1" applyBorder="1" applyAlignment="1">
      <alignment horizontal="center" vertical="center" wrapText="1"/>
    </xf>
    <xf numFmtId="0" fontId="8" fillId="0" borderId="1" xfId="13" applyFont="1" applyFill="1" applyBorder="1" applyAlignment="1">
      <alignment horizontal="left" vertical="center" wrapText="1" indent="1"/>
    </xf>
    <xf numFmtId="10" fontId="4" fillId="0" borderId="1" xfId="13" applyNumberFormat="1" applyFont="1" applyFill="1" applyBorder="1" applyAlignment="1">
      <alignment horizontal="center" vertical="center"/>
    </xf>
    <xf numFmtId="0" fontId="18" fillId="0" borderId="0" xfId="9" applyFont="1" applyFill="1" applyBorder="1" applyAlignment="1">
      <alignment vertical="center"/>
    </xf>
    <xf numFmtId="0" fontId="13" fillId="0" borderId="0" xfId="9" applyFont="1" applyFill="1" applyBorder="1" applyAlignment="1">
      <alignment vertical="center" wrapText="1"/>
    </xf>
    <xf numFmtId="0" fontId="15" fillId="0" borderId="0" xfId="9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horizontal="right" vertical="center"/>
    </xf>
    <xf numFmtId="0" fontId="7" fillId="0" borderId="1" xfId="9" applyFont="1" applyFill="1" applyBorder="1" applyAlignment="1">
      <alignment horizontal="center" vertical="center" wrapText="1"/>
    </xf>
    <xf numFmtId="0" fontId="12" fillId="0" borderId="1" xfId="9" applyFont="1" applyFill="1" applyBorder="1" applyAlignment="1">
      <alignment horizontal="center" vertical="center" wrapText="1"/>
    </xf>
    <xf numFmtId="0" fontId="4" fillId="0" borderId="25" xfId="9" applyFont="1" applyBorder="1" applyAlignment="1">
      <alignment horizontal="left" vertical="center" wrapText="1"/>
    </xf>
    <xf numFmtId="3" fontId="4" fillId="0" borderId="4" xfId="9" applyNumberFormat="1" applyFont="1" applyFill="1" applyBorder="1" applyAlignment="1">
      <alignment horizontal="center" vertical="center"/>
    </xf>
    <xf numFmtId="3" fontId="4" fillId="0" borderId="1" xfId="9" applyNumberFormat="1" applyFont="1" applyFill="1" applyBorder="1" applyAlignment="1">
      <alignment horizontal="center" vertical="center"/>
    </xf>
    <xf numFmtId="0" fontId="4" fillId="0" borderId="25" xfId="9" applyFont="1" applyBorder="1" applyAlignment="1">
      <alignment horizontal="left" vertical="center" wrapText="1" indent="1"/>
    </xf>
    <xf numFmtId="164" fontId="4" fillId="0" borderId="4" xfId="2" applyNumberFormat="1" applyFont="1" applyFill="1" applyBorder="1" applyAlignment="1">
      <alignment horizontal="center" vertical="center" wrapText="1"/>
    </xf>
    <xf numFmtId="164" fontId="8" fillId="0" borderId="4" xfId="14" applyNumberFormat="1" applyFont="1" applyFill="1" applyBorder="1" applyAlignment="1">
      <alignment horizontal="center" vertical="center"/>
    </xf>
    <xf numFmtId="0" fontId="23" fillId="0" borderId="0" xfId="9" applyFont="1" applyFill="1" applyBorder="1" applyAlignment="1">
      <alignment vertical="center"/>
    </xf>
    <xf numFmtId="0" fontId="8" fillId="0" borderId="25" xfId="9" applyFont="1" applyBorder="1" applyAlignment="1">
      <alignment horizontal="left" vertical="center"/>
    </xf>
    <xf numFmtId="3" fontId="4" fillId="0" borderId="3" xfId="9" applyNumberFormat="1" applyFont="1" applyFill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 wrapText="1"/>
    </xf>
    <xf numFmtId="0" fontId="31" fillId="0" borderId="1" xfId="9" applyFont="1" applyFill="1" applyBorder="1" applyAlignment="1">
      <alignment horizontal="left" vertical="center" wrapText="1"/>
    </xf>
    <xf numFmtId="1" fontId="4" fillId="6" borderId="3" xfId="14" applyNumberFormat="1" applyFont="1" applyFill="1" applyBorder="1" applyAlignment="1">
      <alignment horizontal="center" vertical="center"/>
    </xf>
    <xf numFmtId="164" fontId="4" fillId="6" borderId="3" xfId="2" applyNumberFormat="1" applyFont="1" applyFill="1" applyBorder="1" applyAlignment="1">
      <alignment horizontal="center" vertical="center" wrapText="1"/>
    </xf>
    <xf numFmtId="164" fontId="4" fillId="6" borderId="4" xfId="2" applyNumberFormat="1" applyFont="1" applyFill="1" applyBorder="1" applyAlignment="1">
      <alignment horizontal="center" vertical="center" wrapText="1"/>
    </xf>
    <xf numFmtId="0" fontId="4" fillId="0" borderId="1" xfId="9" applyFont="1" applyBorder="1" applyAlignment="1">
      <alignment horizontal="left" vertical="center" wrapText="1"/>
    </xf>
    <xf numFmtId="0" fontId="4" fillId="0" borderId="1" xfId="9" applyFont="1" applyBorder="1" applyAlignment="1">
      <alignment horizontal="left" vertical="center" wrapText="1" indent="1"/>
    </xf>
    <xf numFmtId="10" fontId="8" fillId="0" borderId="4" xfId="14" applyNumberFormat="1" applyFont="1" applyFill="1" applyBorder="1" applyAlignment="1">
      <alignment horizontal="center" vertical="center"/>
    </xf>
    <xf numFmtId="0" fontId="8" fillId="3" borderId="1" xfId="9" applyFont="1" applyFill="1" applyBorder="1" applyAlignment="1">
      <alignment horizontal="left" vertical="center" wrapText="1"/>
    </xf>
    <xf numFmtId="164" fontId="8" fillId="3" borderId="4" xfId="14" applyNumberFormat="1" applyFont="1" applyFill="1" applyBorder="1" applyAlignment="1">
      <alignment horizontal="center" vertical="center"/>
    </xf>
    <xf numFmtId="164" fontId="8" fillId="3" borderId="1" xfId="14" applyNumberFormat="1" applyFont="1" applyFill="1" applyBorder="1" applyAlignment="1">
      <alignment horizontal="center" vertical="center"/>
    </xf>
    <xf numFmtId="1" fontId="8" fillId="3" borderId="1" xfId="14" applyNumberFormat="1" applyFont="1" applyFill="1" applyBorder="1" applyAlignment="1">
      <alignment horizontal="center" vertical="center"/>
    </xf>
    <xf numFmtId="164" fontId="8" fillId="3" borderId="1" xfId="7" applyNumberFormat="1" applyFont="1" applyFill="1" applyBorder="1" applyAlignment="1">
      <alignment horizontal="center" vertical="center"/>
    </xf>
    <xf numFmtId="0" fontId="23" fillId="0" borderId="0" xfId="9" applyFont="1" applyFill="1" applyBorder="1" applyAlignment="1">
      <alignment horizontal="left" vertical="center"/>
    </xf>
    <xf numFmtId="0" fontId="4" fillId="8" borderId="1" xfId="9" applyFont="1" applyFill="1" applyBorder="1" applyAlignment="1">
      <alignment horizontal="left" vertical="center" wrapText="1"/>
    </xf>
    <xf numFmtId="3" fontId="4" fillId="8" borderId="4" xfId="14" applyNumberFormat="1" applyFont="1" applyFill="1" applyBorder="1" applyAlignment="1">
      <alignment horizontal="center" vertical="center"/>
    </xf>
    <xf numFmtId="3" fontId="4" fillId="8" borderId="1" xfId="14" applyNumberFormat="1" applyFont="1" applyFill="1" applyBorder="1" applyAlignment="1">
      <alignment horizontal="center" vertical="center"/>
    </xf>
    <xf numFmtId="164" fontId="4" fillId="8" borderId="1" xfId="2" applyNumberFormat="1" applyFont="1" applyFill="1" applyBorder="1" applyAlignment="1">
      <alignment horizontal="center" vertical="center" wrapText="1"/>
    </xf>
    <xf numFmtId="3" fontId="4" fillId="8" borderId="1" xfId="2" applyNumberFormat="1" applyFont="1" applyFill="1" applyBorder="1" applyAlignment="1">
      <alignment horizontal="center" vertical="center" wrapText="1"/>
    </xf>
    <xf numFmtId="1" fontId="4" fillId="0" borderId="4" xfId="14" applyNumberFormat="1" applyFont="1" applyFill="1" applyBorder="1" applyAlignment="1">
      <alignment horizontal="center" vertical="center"/>
    </xf>
    <xf numFmtId="0" fontId="7" fillId="0" borderId="1" xfId="9" applyFont="1" applyFill="1" applyBorder="1" applyAlignment="1">
      <alignment vertical="center" wrapText="1"/>
    </xf>
    <xf numFmtId="1" fontId="7" fillId="0" borderId="4" xfId="14" applyNumberFormat="1" applyFont="1" applyFill="1" applyBorder="1" applyAlignment="1">
      <alignment horizontal="center" vertical="center"/>
    </xf>
    <xf numFmtId="3" fontId="7" fillId="0" borderId="1" xfId="9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left" vertical="center" wrapText="1" indent="1"/>
    </xf>
    <xf numFmtId="3" fontId="4" fillId="0" borderId="1" xfId="9" applyNumberFormat="1" applyFont="1" applyFill="1" applyBorder="1" applyAlignment="1">
      <alignment horizontal="center" vertical="center" wrapText="1"/>
    </xf>
    <xf numFmtId="0" fontId="7" fillId="4" borderId="1" xfId="9" applyFont="1" applyFill="1" applyBorder="1" applyAlignment="1">
      <alignment vertical="center" wrapText="1"/>
    </xf>
    <xf numFmtId="3" fontId="7" fillId="4" borderId="4" xfId="14" applyNumberFormat="1" applyFont="1" applyFill="1" applyBorder="1" applyAlignment="1">
      <alignment horizontal="center" vertical="center"/>
    </xf>
    <xf numFmtId="3" fontId="7" fillId="4" borderId="1" xfId="14" applyNumberFormat="1" applyFont="1" applyFill="1" applyBorder="1" applyAlignment="1">
      <alignment horizontal="center" vertical="center"/>
    </xf>
    <xf numFmtId="164" fontId="7" fillId="4" borderId="1" xfId="2" applyNumberFormat="1" applyFont="1" applyFill="1" applyBorder="1" applyAlignment="1">
      <alignment horizontal="center" vertical="center" wrapText="1"/>
    </xf>
    <xf numFmtId="3" fontId="7" fillId="4" borderId="1" xfId="9" applyNumberFormat="1" applyFont="1" applyFill="1" applyBorder="1" applyAlignment="1">
      <alignment horizontal="center" vertical="center" wrapText="1"/>
    </xf>
    <xf numFmtId="0" fontId="27" fillId="0" borderId="0" xfId="9" applyFont="1" applyFill="1" applyBorder="1" applyAlignment="1">
      <alignment vertical="center"/>
    </xf>
    <xf numFmtId="0" fontId="13" fillId="0" borderId="0" xfId="9" applyFont="1" applyFill="1" applyBorder="1" applyAlignment="1">
      <alignment vertical="center"/>
    </xf>
    <xf numFmtId="3" fontId="18" fillId="0" borderId="0" xfId="9" applyNumberFormat="1" applyFont="1" applyFill="1" applyBorder="1" applyAlignment="1">
      <alignment vertical="center"/>
    </xf>
    <xf numFmtId="0" fontId="24" fillId="0" borderId="0" xfId="9" applyFont="1" applyFill="1" applyBorder="1" applyAlignment="1">
      <alignment vertical="center"/>
    </xf>
    <xf numFmtId="0" fontId="18" fillId="0" borderId="0" xfId="17" applyFont="1" applyFill="1" applyBorder="1" applyAlignment="1">
      <alignment vertical="center"/>
    </xf>
    <xf numFmtId="0" fontId="13" fillId="0" borderId="0" xfId="17" applyFont="1" applyFill="1" applyBorder="1" applyAlignment="1">
      <alignment vertical="center" wrapText="1"/>
    </xf>
    <xf numFmtId="0" fontId="15" fillId="0" borderId="0" xfId="17" applyFont="1" applyFill="1" applyBorder="1" applyAlignment="1">
      <alignment horizontal="center" vertical="center" wrapText="1"/>
    </xf>
    <xf numFmtId="0" fontId="16" fillId="0" borderId="0" xfId="17" applyFont="1" applyFill="1" applyBorder="1" applyAlignment="1">
      <alignment horizontal="right" vertical="center"/>
    </xf>
    <xf numFmtId="0" fontId="7" fillId="0" borderId="1" xfId="17" applyFont="1" applyFill="1" applyBorder="1" applyAlignment="1">
      <alignment horizontal="center" vertical="center" wrapText="1"/>
    </xf>
    <xf numFmtId="0" fontId="12" fillId="0" borderId="1" xfId="17" applyFont="1" applyFill="1" applyBorder="1" applyAlignment="1">
      <alignment horizontal="center" vertical="center" wrapText="1"/>
    </xf>
    <xf numFmtId="0" fontId="24" fillId="0" borderId="0" xfId="9" applyFont="1" applyFill="1" applyBorder="1" applyAlignment="1">
      <alignment horizontal="center" vertical="center" wrapText="1"/>
    </xf>
    <xf numFmtId="0" fontId="26" fillId="0" borderId="1" xfId="17" applyFont="1" applyFill="1" applyBorder="1" applyAlignment="1">
      <alignment vertical="center" wrapText="1"/>
    </xf>
    <xf numFmtId="3" fontId="7" fillId="0" borderId="1" xfId="17" applyNumberFormat="1" applyFont="1" applyFill="1" applyBorder="1" applyAlignment="1">
      <alignment horizontal="center" vertical="center"/>
    </xf>
    <xf numFmtId="0" fontId="26" fillId="0" borderId="1" xfId="17" applyFont="1" applyFill="1" applyBorder="1" applyAlignment="1">
      <alignment horizontal="center" vertical="center" wrapText="1"/>
    </xf>
    <xf numFmtId="0" fontId="17" fillId="0" borderId="1" xfId="17" applyFont="1" applyFill="1" applyBorder="1" applyAlignment="1">
      <alignment horizontal="left" vertical="center" wrapText="1" indent="1"/>
    </xf>
    <xf numFmtId="3" fontId="21" fillId="0" borderId="1" xfId="18" applyNumberFormat="1" applyFont="1" applyFill="1" applyBorder="1" applyAlignment="1">
      <alignment horizontal="center" vertical="center" wrapText="1"/>
    </xf>
    <xf numFmtId="164" fontId="21" fillId="0" borderId="1" xfId="18" applyNumberFormat="1" applyFont="1" applyFill="1" applyBorder="1" applyAlignment="1">
      <alignment horizontal="center" vertical="center" wrapText="1"/>
    </xf>
    <xf numFmtId="0" fontId="19" fillId="0" borderId="1" xfId="17" applyFont="1" applyFill="1" applyBorder="1" applyAlignment="1">
      <alignment vertical="center" wrapText="1"/>
    </xf>
    <xf numFmtId="3" fontId="19" fillId="0" borderId="1" xfId="17" applyNumberFormat="1" applyFont="1" applyFill="1" applyBorder="1" applyAlignment="1">
      <alignment horizontal="center" vertical="center" wrapText="1"/>
    </xf>
    <xf numFmtId="0" fontId="19" fillId="0" borderId="1" xfId="17" applyFont="1" applyFill="1" applyBorder="1" applyAlignment="1">
      <alignment horizontal="center" vertical="center" wrapText="1"/>
    </xf>
    <xf numFmtId="3" fontId="4" fillId="0" borderId="1" xfId="17" applyNumberFormat="1" applyFont="1" applyFill="1" applyBorder="1" applyAlignment="1">
      <alignment horizontal="center" vertical="center"/>
    </xf>
    <xf numFmtId="0" fontId="24" fillId="0" borderId="0" xfId="17" applyFont="1" applyFill="1" applyBorder="1" applyAlignment="1">
      <alignment vertical="center"/>
    </xf>
    <xf numFmtId="0" fontId="13" fillId="0" borderId="1" xfId="17" applyFont="1" applyFill="1" applyBorder="1" applyAlignment="1">
      <alignment horizontal="left" vertical="center" wrapText="1" indent="1"/>
    </xf>
    <xf numFmtId="3" fontId="13" fillId="0" borderId="1" xfId="17" applyNumberFormat="1" applyFont="1" applyFill="1" applyBorder="1" applyAlignment="1">
      <alignment horizontal="center" vertical="center" wrapText="1"/>
    </xf>
    <xf numFmtId="0" fontId="13" fillId="0" borderId="1" xfId="17" applyFont="1" applyFill="1" applyBorder="1" applyAlignment="1">
      <alignment horizontal="center" vertical="center" wrapText="1"/>
    </xf>
    <xf numFmtId="9" fontId="25" fillId="0" borderId="1" xfId="18" applyNumberFormat="1" applyFont="1" applyFill="1" applyBorder="1" applyAlignment="1">
      <alignment horizontal="center" vertical="center" wrapText="1"/>
    </xf>
    <xf numFmtId="0" fontId="26" fillId="0" borderId="2" xfId="17" applyFont="1" applyFill="1" applyBorder="1" applyAlignment="1">
      <alignment vertical="center"/>
    </xf>
    <xf numFmtId="3" fontId="26" fillId="0" borderId="3" xfId="17" applyNumberFormat="1" applyFont="1" applyFill="1" applyBorder="1" applyAlignment="1">
      <alignment horizontal="center" vertical="center"/>
    </xf>
    <xf numFmtId="0" fontId="26" fillId="0" borderId="3" xfId="17" applyFont="1" applyFill="1" applyBorder="1" applyAlignment="1">
      <alignment horizontal="center" vertical="center"/>
    </xf>
    <xf numFmtId="3" fontId="7" fillId="0" borderId="3" xfId="17" applyNumberFormat="1" applyFont="1" applyFill="1" applyBorder="1" applyAlignment="1">
      <alignment horizontal="center" vertical="center"/>
    </xf>
    <xf numFmtId="3" fontId="7" fillId="0" borderId="4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center"/>
    </xf>
    <xf numFmtId="0" fontId="26" fillId="4" borderId="1" xfId="17" applyFont="1" applyFill="1" applyBorder="1" applyAlignment="1">
      <alignment vertical="center" wrapText="1"/>
    </xf>
    <xf numFmtId="3" fontId="26" fillId="4" borderId="1" xfId="17" applyNumberFormat="1" applyFont="1" applyFill="1" applyBorder="1" applyAlignment="1">
      <alignment horizontal="center" vertical="center" wrapText="1"/>
    </xf>
    <xf numFmtId="0" fontId="26" fillId="4" borderId="1" xfId="17" applyFont="1" applyFill="1" applyBorder="1" applyAlignment="1">
      <alignment horizontal="center" vertical="center" wrapText="1"/>
    </xf>
    <xf numFmtId="3" fontId="7" fillId="4" borderId="1" xfId="17" applyNumberFormat="1" applyFont="1" applyFill="1" applyBorder="1" applyAlignment="1">
      <alignment horizontal="center" vertical="center"/>
    </xf>
    <xf numFmtId="3" fontId="7" fillId="7" borderId="1" xfId="9" applyNumberFormat="1" applyFont="1" applyFill="1" applyBorder="1" applyAlignment="1">
      <alignment horizontal="center" vertical="center"/>
    </xf>
    <xf numFmtId="164" fontId="7" fillId="7" borderId="1" xfId="18" applyNumberFormat="1" applyFont="1" applyFill="1" applyBorder="1" applyAlignment="1">
      <alignment horizontal="center" vertical="center"/>
    </xf>
    <xf numFmtId="164" fontId="13" fillId="0" borderId="1" xfId="18" applyNumberFormat="1" applyFont="1" applyFill="1" applyBorder="1" applyAlignment="1">
      <alignment horizontal="center" vertical="center" wrapText="1"/>
    </xf>
    <xf numFmtId="3" fontId="4" fillId="0" borderId="1" xfId="18" applyNumberFormat="1" applyFont="1" applyFill="1" applyBorder="1" applyAlignment="1">
      <alignment horizontal="center" vertical="center" wrapText="1"/>
    </xf>
    <xf numFmtId="164" fontId="4" fillId="0" borderId="1" xfId="18" applyNumberFormat="1" applyFont="1" applyFill="1" applyBorder="1" applyAlignment="1">
      <alignment horizontal="center" vertical="center" wrapText="1"/>
    </xf>
    <xf numFmtId="0" fontId="20" fillId="9" borderId="1" xfId="17" applyFont="1" applyFill="1" applyBorder="1" applyAlignment="1">
      <alignment vertical="center" wrapText="1"/>
    </xf>
    <xf numFmtId="3" fontId="20" fillId="9" borderId="1" xfId="17" applyNumberFormat="1" applyFont="1" applyFill="1" applyBorder="1" applyAlignment="1">
      <alignment horizontal="center" vertical="center" wrapText="1"/>
    </xf>
    <xf numFmtId="0" fontId="20" fillId="9" borderId="1" xfId="17" applyFont="1" applyFill="1" applyBorder="1" applyAlignment="1">
      <alignment horizontal="center" vertical="center" wrapText="1"/>
    </xf>
    <xf numFmtId="0" fontId="13" fillId="0" borderId="0" xfId="17" applyFont="1" applyFill="1" applyBorder="1" applyAlignment="1">
      <alignment vertical="center"/>
    </xf>
    <xf numFmtId="0" fontId="4" fillId="0" borderId="1" xfId="17" applyFont="1" applyFill="1" applyBorder="1" applyAlignment="1">
      <alignment vertical="center" wrapText="1"/>
    </xf>
    <xf numFmtId="3" fontId="4" fillId="0" borderId="1" xfId="17" applyNumberFormat="1" applyFont="1" applyFill="1" applyBorder="1" applyAlignment="1">
      <alignment horizontal="center" vertical="center" wrapText="1"/>
    </xf>
    <xf numFmtId="9" fontId="4" fillId="0" borderId="1" xfId="18" applyFont="1" applyFill="1" applyBorder="1" applyAlignment="1">
      <alignment vertical="center" wrapText="1"/>
    </xf>
    <xf numFmtId="164" fontId="8" fillId="0" borderId="1" xfId="18" applyNumberFormat="1" applyFont="1" applyFill="1" applyBorder="1" applyAlignment="1">
      <alignment horizontal="center" vertical="center"/>
    </xf>
    <xf numFmtId="10" fontId="8" fillId="0" borderId="1" xfId="18" applyNumberFormat="1" applyFont="1" applyFill="1" applyBorder="1" applyAlignment="1">
      <alignment horizontal="center" vertical="center"/>
    </xf>
    <xf numFmtId="0" fontId="8" fillId="0" borderId="1" xfId="17" applyFont="1" applyFill="1" applyBorder="1" applyAlignment="1">
      <alignment vertical="center" wrapText="1"/>
    </xf>
    <xf numFmtId="1" fontId="8" fillId="0" borderId="1" xfId="18" applyNumberFormat="1" applyFont="1" applyFill="1" applyBorder="1" applyAlignment="1">
      <alignment horizontal="center" vertical="center"/>
    </xf>
    <xf numFmtId="0" fontId="8" fillId="10" borderId="1" xfId="17" applyFont="1" applyFill="1" applyBorder="1" applyAlignment="1">
      <alignment vertical="center" wrapText="1"/>
    </xf>
    <xf numFmtId="1" fontId="8" fillId="10" borderId="1" xfId="18" applyNumberFormat="1" applyFont="1" applyFill="1" applyBorder="1" applyAlignment="1">
      <alignment horizontal="center" vertical="center"/>
    </xf>
    <xf numFmtId="164" fontId="8" fillId="10" borderId="1" xfId="18" applyNumberFormat="1" applyFont="1" applyFill="1" applyBorder="1" applyAlignment="1">
      <alignment horizontal="center" vertical="center"/>
    </xf>
    <xf numFmtId="1" fontId="4" fillId="0" borderId="1" xfId="18" applyNumberFormat="1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vertical="center" wrapText="1"/>
    </xf>
    <xf numFmtId="1" fontId="7" fillId="0" borderId="1" xfId="18" applyNumberFormat="1" applyFont="1" applyFill="1" applyBorder="1" applyAlignment="1">
      <alignment horizontal="center" vertical="center"/>
    </xf>
    <xf numFmtId="3" fontId="7" fillId="0" borderId="1" xfId="18" applyNumberFormat="1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left" vertical="center" wrapText="1" indent="1"/>
    </xf>
    <xf numFmtId="3" fontId="4" fillId="0" borderId="1" xfId="18" applyNumberFormat="1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center" vertical="center" wrapText="1"/>
    </xf>
    <xf numFmtId="3" fontId="22" fillId="0" borderId="1" xfId="17" applyNumberFormat="1" applyFont="1" applyFill="1" applyBorder="1" applyAlignment="1">
      <alignment horizontal="center" vertical="center"/>
    </xf>
    <xf numFmtId="164" fontId="7" fillId="0" borderId="1" xfId="17" applyNumberFormat="1" applyFont="1" applyFill="1" applyBorder="1" applyAlignment="1">
      <alignment horizontal="center" vertical="center"/>
    </xf>
    <xf numFmtId="164" fontId="22" fillId="0" borderId="1" xfId="18" applyNumberFormat="1" applyFont="1" applyFill="1" applyBorder="1" applyAlignment="1">
      <alignment horizontal="center" vertical="center"/>
    </xf>
    <xf numFmtId="164" fontId="8" fillId="0" borderId="1" xfId="17" applyNumberFormat="1" applyFont="1" applyFill="1" applyBorder="1" applyAlignment="1">
      <alignment horizontal="center" vertical="center"/>
    </xf>
    <xf numFmtId="0" fontId="7" fillId="9" borderId="1" xfId="17" applyFont="1" applyFill="1" applyBorder="1" applyAlignment="1">
      <alignment vertical="center" wrapText="1"/>
    </xf>
    <xf numFmtId="3" fontId="7" fillId="9" borderId="1" xfId="17" applyNumberFormat="1" applyFont="1" applyFill="1" applyBorder="1" applyAlignment="1">
      <alignment horizontal="center" vertical="center"/>
    </xf>
    <xf numFmtId="164" fontId="7" fillId="9" borderId="1" xfId="18" applyNumberFormat="1" applyFont="1" applyFill="1" applyBorder="1" applyAlignment="1">
      <alignment horizontal="center" vertical="center"/>
    </xf>
    <xf numFmtId="3" fontId="22" fillId="9" borderId="1" xfId="17" applyNumberFormat="1" applyFont="1" applyFill="1" applyBorder="1" applyAlignment="1">
      <alignment horizontal="center" vertical="center"/>
    </xf>
    <xf numFmtId="164" fontId="22" fillId="9" borderId="1" xfId="18" applyNumberFormat="1" applyFont="1" applyFill="1" applyBorder="1" applyAlignment="1">
      <alignment horizontal="center" vertical="center"/>
    </xf>
    <xf numFmtId="0" fontId="32" fillId="0" borderId="0" xfId="17" applyFont="1" applyAlignment="1">
      <alignment horizontal="center" vertical="center" wrapText="1"/>
    </xf>
    <xf numFmtId="0" fontId="4" fillId="0" borderId="0" xfId="9" applyFont="1" applyFill="1" applyAlignment="1" applyProtection="1">
      <alignment vertical="center" wrapText="1"/>
      <protection locked="0"/>
    </xf>
    <xf numFmtId="0" fontId="1" fillId="0" borderId="0" xfId="17" applyAlignment="1">
      <alignment horizontal="center" vertical="center" wrapText="1"/>
    </xf>
    <xf numFmtId="0" fontId="33" fillId="0" borderId="0" xfId="17" applyNumberFormat="1" applyFont="1" applyFill="1" applyAlignment="1">
      <alignment horizontal="right" vertical="center" wrapText="1"/>
    </xf>
    <xf numFmtId="0" fontId="34" fillId="0" borderId="0" xfId="17" applyFont="1" applyAlignment="1">
      <alignment horizontal="centerContinuous" vertical="center" wrapText="1"/>
    </xf>
    <xf numFmtId="0" fontId="34" fillId="0" borderId="0" xfId="17" applyFont="1" applyAlignment="1">
      <alignment horizontal="center" vertical="center" wrapText="1"/>
    </xf>
    <xf numFmtId="0" fontId="29" fillId="0" borderId="0" xfId="17" applyFont="1" applyBorder="1" applyAlignment="1">
      <alignment horizontal="center" vertical="center" wrapText="1"/>
    </xf>
    <xf numFmtId="0" fontId="19" fillId="0" borderId="0" xfId="17" applyFont="1" applyBorder="1" applyAlignment="1">
      <alignment horizontal="center" vertical="center"/>
    </xf>
    <xf numFmtId="0" fontId="6" fillId="0" borderId="1" xfId="17" applyFont="1" applyFill="1" applyBorder="1" applyAlignment="1">
      <alignment horizontal="center" vertical="center" wrapText="1"/>
    </xf>
    <xf numFmtId="0" fontId="33" fillId="0" borderId="1" xfId="17" applyFont="1" applyBorder="1" applyAlignment="1">
      <alignment horizontal="left" vertical="center" wrapText="1"/>
    </xf>
    <xf numFmtId="0" fontId="29" fillId="0" borderId="1" xfId="17" applyFont="1" applyBorder="1" applyAlignment="1">
      <alignment horizontal="center" vertical="center" wrapText="1"/>
    </xf>
    <xf numFmtId="3" fontId="33" fillId="0" borderId="1" xfId="17" applyNumberFormat="1" applyFont="1" applyBorder="1" applyAlignment="1">
      <alignment horizontal="center" vertical="center" wrapText="1"/>
    </xf>
    <xf numFmtId="164" fontId="33" fillId="5" borderId="1" xfId="18" applyNumberFormat="1" applyFont="1" applyFill="1" applyBorder="1" applyAlignment="1">
      <alignment horizontal="center" vertical="center" wrapText="1"/>
    </xf>
    <xf numFmtId="169" fontId="33" fillId="0" borderId="1" xfId="18" applyNumberFormat="1" applyFont="1" applyBorder="1" applyAlignment="1">
      <alignment horizontal="center" vertical="center" wrapText="1"/>
    </xf>
    <xf numFmtId="166" fontId="33" fillId="5" borderId="1" xfId="17" applyNumberFormat="1" applyFont="1" applyFill="1" applyBorder="1" applyAlignment="1">
      <alignment horizontal="center" vertical="center" wrapText="1"/>
    </xf>
    <xf numFmtId="3" fontId="33" fillId="5" borderId="1" xfId="17" applyNumberFormat="1" applyFont="1" applyFill="1" applyBorder="1" applyAlignment="1">
      <alignment horizontal="center" vertical="center" wrapText="1"/>
    </xf>
    <xf numFmtId="0" fontId="36" fillId="0" borderId="0" xfId="9" applyFont="1" applyFill="1" applyAlignment="1" applyProtection="1">
      <alignment vertical="center" wrapText="1"/>
      <protection locked="0"/>
    </xf>
    <xf numFmtId="4" fontId="37" fillId="5" borderId="1" xfId="17" applyNumberFormat="1" applyFont="1" applyFill="1" applyBorder="1" applyAlignment="1">
      <alignment horizontal="center" vertical="center" wrapText="1"/>
    </xf>
    <xf numFmtId="3" fontId="33" fillId="0" borderId="1" xfId="17" applyNumberFormat="1" applyFont="1" applyFill="1" applyBorder="1" applyAlignment="1">
      <alignment horizontal="center" vertical="center" wrapText="1"/>
    </xf>
    <xf numFmtId="166" fontId="33" fillId="0" borderId="1" xfId="17" applyNumberFormat="1" applyFont="1" applyFill="1" applyBorder="1" applyAlignment="1">
      <alignment horizontal="center" vertical="center" wrapText="1"/>
    </xf>
    <xf numFmtId="1" fontId="33" fillId="5" borderId="1" xfId="17" applyNumberFormat="1" applyFont="1" applyFill="1" applyBorder="1" applyAlignment="1">
      <alignment horizontal="center" vertical="center" wrapText="1"/>
    </xf>
    <xf numFmtId="164" fontId="33" fillId="0" borderId="1" xfId="18" applyNumberFormat="1" applyFont="1" applyFill="1" applyBorder="1" applyAlignment="1">
      <alignment horizontal="center" vertical="center" wrapText="1"/>
    </xf>
    <xf numFmtId="0" fontId="33" fillId="5" borderId="1" xfId="17" applyFont="1" applyFill="1" applyBorder="1" applyAlignment="1">
      <alignment horizontal="left" vertical="center" wrapText="1"/>
    </xf>
    <xf numFmtId="0" fontId="29" fillId="0" borderId="1" xfId="17" applyFont="1" applyBorder="1" applyAlignment="1">
      <alignment horizontal="left" vertical="center" wrapText="1"/>
    </xf>
    <xf numFmtId="0" fontId="33" fillId="5" borderId="1" xfId="17" applyFont="1" applyFill="1" applyBorder="1" applyAlignment="1">
      <alignment horizontal="left" vertical="center" wrapText="1" indent="1"/>
    </xf>
    <xf numFmtId="0" fontId="38" fillId="0" borderId="1" xfId="17" applyFont="1" applyFill="1" applyBorder="1" applyAlignment="1">
      <alignment horizontal="center" vertical="center" wrapText="1"/>
    </xf>
    <xf numFmtId="0" fontId="35" fillId="9" borderId="1" xfId="17" applyFont="1" applyFill="1" applyBorder="1" applyAlignment="1">
      <alignment horizontal="left" vertical="center" wrapText="1"/>
    </xf>
    <xf numFmtId="0" fontId="35" fillId="9" borderId="1" xfId="17" applyFont="1" applyFill="1" applyBorder="1" applyAlignment="1">
      <alignment horizontal="center" vertical="center" wrapText="1"/>
    </xf>
    <xf numFmtId="4" fontId="6" fillId="9" borderId="1" xfId="17" applyNumberFormat="1" applyFont="1" applyFill="1" applyBorder="1" applyAlignment="1">
      <alignment horizontal="center" vertical="center" wrapText="1"/>
    </xf>
    <xf numFmtId="164" fontId="35" fillId="9" borderId="1" xfId="18" applyNumberFormat="1" applyFont="1" applyFill="1" applyBorder="1" applyAlignment="1">
      <alignment horizontal="center" vertical="center" wrapText="1"/>
    </xf>
    <xf numFmtId="3" fontId="35" fillId="9" borderId="1" xfId="17" applyNumberFormat="1" applyFont="1" applyFill="1" applyBorder="1" applyAlignment="1">
      <alignment horizontal="center" vertical="center" wrapText="1"/>
    </xf>
    <xf numFmtId="0" fontId="7" fillId="0" borderId="0" xfId="9" applyFont="1" applyFill="1" applyAlignment="1" applyProtection="1">
      <alignment vertical="center" wrapText="1"/>
      <protection locked="0"/>
    </xf>
    <xf numFmtId="3" fontId="40" fillId="9" borderId="0" xfId="17" applyNumberFormat="1" applyFont="1" applyFill="1" applyBorder="1" applyAlignment="1">
      <alignment horizontal="center" vertical="center" wrapText="1"/>
    </xf>
    <xf numFmtId="164" fontId="40" fillId="9" borderId="0" xfId="18" applyNumberFormat="1" applyFont="1" applyFill="1" applyBorder="1" applyAlignment="1">
      <alignment horizontal="center" vertical="center" wrapText="1"/>
    </xf>
    <xf numFmtId="0" fontId="11" fillId="0" borderId="0" xfId="11" applyAlignment="1">
      <alignment horizontal="center" vertical="center" wrapText="1"/>
    </xf>
    <xf numFmtId="0" fontId="34" fillId="0" borderId="0" xfId="11" applyFont="1" applyAlignment="1">
      <alignment horizontal="centerContinuous" vertical="center" wrapText="1"/>
    </xf>
    <xf numFmtId="0" fontId="35" fillId="0" borderId="0" xfId="11" applyFont="1" applyBorder="1" applyAlignment="1">
      <alignment horizontal="center" vertical="center" wrapText="1"/>
    </xf>
    <xf numFmtId="3" fontId="35" fillId="0" borderId="0" xfId="11" applyNumberFormat="1" applyFont="1" applyBorder="1" applyAlignment="1">
      <alignment horizontal="center" vertical="center" wrapText="1"/>
    </xf>
    <xf numFmtId="0" fontId="35" fillId="0" borderId="0" xfId="11" applyFont="1" applyBorder="1" applyAlignment="1">
      <alignment vertical="center" wrapText="1"/>
    </xf>
    <xf numFmtId="0" fontId="6" fillId="0" borderId="1" xfId="11" applyFont="1" applyFill="1" applyBorder="1" applyAlignment="1">
      <alignment horizontal="center" vertical="center" wrapText="1"/>
    </xf>
    <xf numFmtId="0" fontId="41" fillId="0" borderId="1" xfId="11" applyFont="1" applyBorder="1" applyAlignment="1">
      <alignment horizontal="left" vertical="center" wrapText="1"/>
    </xf>
    <xf numFmtId="0" fontId="42" fillId="0" borderId="1" xfId="11" applyFont="1" applyBorder="1" applyAlignment="1">
      <alignment horizontal="center" vertical="center" wrapText="1"/>
    </xf>
    <xf numFmtId="3" fontId="41" fillId="11" borderId="1" xfId="11" applyNumberFormat="1" applyFont="1" applyFill="1" applyBorder="1" applyAlignment="1">
      <alignment horizontal="center" vertical="center" wrapText="1"/>
    </xf>
    <xf numFmtId="164" fontId="41" fillId="5" borderId="1" xfId="10" applyNumberFormat="1" applyFont="1" applyFill="1" applyBorder="1" applyAlignment="1">
      <alignment horizontal="center" vertical="center" wrapText="1"/>
    </xf>
    <xf numFmtId="3" fontId="41" fillId="0" borderId="1" xfId="11" applyNumberFormat="1" applyFont="1" applyFill="1" applyBorder="1" applyAlignment="1">
      <alignment horizontal="center" vertical="center" wrapText="1"/>
    </xf>
    <xf numFmtId="0" fontId="43" fillId="0" borderId="1" xfId="11" applyFont="1" applyFill="1" applyBorder="1" applyAlignment="1">
      <alignment horizontal="left" vertical="center" wrapText="1"/>
    </xf>
    <xf numFmtId="0" fontId="44" fillId="0" borderId="1" xfId="11" applyFont="1" applyFill="1" applyBorder="1" applyAlignment="1">
      <alignment horizontal="center" vertical="center" wrapText="1"/>
    </xf>
    <xf numFmtId="3" fontId="43" fillId="11" borderId="1" xfId="11" applyNumberFormat="1" applyFont="1" applyFill="1" applyBorder="1" applyAlignment="1">
      <alignment horizontal="center" vertical="center" wrapText="1"/>
    </xf>
    <xf numFmtId="10" fontId="43" fillId="5" borderId="1" xfId="10" applyNumberFormat="1" applyFont="1" applyFill="1" applyBorder="1" applyAlignment="1">
      <alignment horizontal="center" vertical="center" wrapText="1"/>
    </xf>
    <xf numFmtId="3" fontId="43" fillId="0" borderId="1" xfId="11" applyNumberFormat="1" applyFont="1" applyFill="1" applyBorder="1" applyAlignment="1">
      <alignment horizontal="center" vertical="center" wrapText="1"/>
    </xf>
    <xf numFmtId="164" fontId="43" fillId="5" borderId="1" xfId="10" applyNumberFormat="1" applyFont="1" applyFill="1" applyBorder="1" applyAlignment="1">
      <alignment horizontal="center" vertical="center" wrapText="1"/>
    </xf>
    <xf numFmtId="0" fontId="11" fillId="0" borderId="0" xfId="11" applyFill="1" applyAlignment="1">
      <alignment horizontal="center" vertical="center" wrapText="1"/>
    </xf>
    <xf numFmtId="4" fontId="43" fillId="0" borderId="1" xfId="11" applyNumberFormat="1" applyFont="1" applyFill="1" applyBorder="1" applyAlignment="1">
      <alignment horizontal="center" vertical="center" wrapText="1"/>
    </xf>
    <xf numFmtId="4" fontId="43" fillId="5" borderId="1" xfId="11" applyNumberFormat="1" applyFont="1" applyFill="1" applyBorder="1" applyAlignment="1">
      <alignment horizontal="center" vertical="center" wrapText="1"/>
    </xf>
    <xf numFmtId="0" fontId="41" fillId="0" borderId="1" xfId="11" applyFont="1" applyFill="1" applyBorder="1" applyAlignment="1">
      <alignment horizontal="left" vertical="center" wrapText="1"/>
    </xf>
    <xf numFmtId="0" fontId="42" fillId="6" borderId="2" xfId="11" applyFont="1" applyFill="1" applyBorder="1" applyAlignment="1">
      <alignment horizontal="center" vertical="center" wrapText="1"/>
    </xf>
    <xf numFmtId="4" fontId="41" fillId="6" borderId="3" xfId="11" applyNumberFormat="1" applyFont="1" applyFill="1" applyBorder="1" applyAlignment="1">
      <alignment horizontal="center" vertical="center" wrapText="1"/>
    </xf>
    <xf numFmtId="4" fontId="41" fillId="6" borderId="4" xfId="11" applyNumberFormat="1" applyFont="1" applyFill="1" applyBorder="1" applyAlignment="1">
      <alignment horizontal="center" vertical="center" wrapText="1"/>
    </xf>
    <xf numFmtId="0" fontId="41" fillId="0" borderId="1" xfId="11" applyFont="1" applyFill="1" applyBorder="1" applyAlignment="1">
      <alignment horizontal="left" vertical="center" wrapText="1" indent="1"/>
    </xf>
    <xf numFmtId="0" fontId="42" fillId="0" borderId="1" xfId="11" applyFont="1" applyFill="1" applyBorder="1" applyAlignment="1">
      <alignment horizontal="center" vertical="center" wrapText="1"/>
    </xf>
    <xf numFmtId="3" fontId="41" fillId="8" borderId="1" xfId="11" applyNumberFormat="1" applyFont="1" applyFill="1" applyBorder="1" applyAlignment="1">
      <alignment horizontal="center" vertical="center" wrapText="1"/>
    </xf>
    <xf numFmtId="164" fontId="41" fillId="0" borderId="1" xfId="10" applyNumberFormat="1" applyFont="1" applyFill="1" applyBorder="1" applyAlignment="1">
      <alignment horizontal="center" vertical="center" wrapText="1"/>
    </xf>
    <xf numFmtId="4" fontId="41" fillId="5" borderId="1" xfId="11" applyNumberFormat="1" applyFont="1" applyFill="1" applyBorder="1" applyAlignment="1">
      <alignment horizontal="center" vertical="center" wrapText="1"/>
    </xf>
    <xf numFmtId="10" fontId="41" fillId="0" borderId="1" xfId="10" applyNumberFormat="1" applyFont="1" applyFill="1" applyBorder="1" applyAlignment="1">
      <alignment horizontal="center" vertical="center" wrapText="1"/>
    </xf>
    <xf numFmtId="4" fontId="41" fillId="0" borderId="1" xfId="11" applyNumberFormat="1" applyFont="1" applyFill="1" applyBorder="1" applyAlignment="1">
      <alignment horizontal="center" vertical="center" wrapText="1"/>
    </xf>
    <xf numFmtId="0" fontId="44" fillId="6" borderId="2" xfId="11" applyFont="1" applyFill="1" applyBorder="1" applyAlignment="1">
      <alignment horizontal="center" vertical="center" wrapText="1"/>
    </xf>
    <xf numFmtId="4" fontId="43" fillId="6" borderId="3" xfId="11" applyNumberFormat="1" applyFont="1" applyFill="1" applyBorder="1" applyAlignment="1">
      <alignment horizontal="center" vertical="center" wrapText="1"/>
    </xf>
    <xf numFmtId="4" fontId="43" fillId="6" borderId="4" xfId="11" applyNumberFormat="1" applyFont="1" applyFill="1" applyBorder="1" applyAlignment="1">
      <alignment horizontal="center" vertical="center" wrapText="1"/>
    </xf>
    <xf numFmtId="0" fontId="43" fillId="0" borderId="1" xfId="11" applyFont="1" applyFill="1" applyBorder="1" applyAlignment="1">
      <alignment horizontal="left" vertical="center" wrapText="1" indent="1"/>
    </xf>
    <xf numFmtId="3" fontId="43" fillId="8" borderId="1" xfId="11" applyNumberFormat="1" applyFont="1" applyFill="1" applyBorder="1" applyAlignment="1">
      <alignment horizontal="center" vertical="center" wrapText="1"/>
    </xf>
    <xf numFmtId="0" fontId="11" fillId="12" borderId="0" xfId="11" applyFill="1" applyAlignment="1">
      <alignment horizontal="center" vertical="center" wrapText="1"/>
    </xf>
    <xf numFmtId="0" fontId="33" fillId="13" borderId="1" xfId="11" applyFont="1" applyFill="1" applyBorder="1" applyAlignment="1">
      <alignment horizontal="left" vertical="center" wrapText="1"/>
    </xf>
    <xf numFmtId="0" fontId="29" fillId="13" borderId="1" xfId="11" applyFont="1" applyFill="1" applyBorder="1" applyAlignment="1">
      <alignment horizontal="center" vertical="center" wrapText="1"/>
    </xf>
    <xf numFmtId="3" fontId="33" fillId="13" borderId="1" xfId="11" applyNumberFormat="1" applyFont="1" applyFill="1" applyBorder="1" applyAlignment="1">
      <alignment horizontal="center" vertical="center" wrapText="1"/>
    </xf>
    <xf numFmtId="164" fontId="33" fillId="13" borderId="1" xfId="10" applyNumberFormat="1" applyFont="1" applyFill="1" applyBorder="1" applyAlignment="1">
      <alignment horizontal="center" vertical="center" wrapText="1"/>
    </xf>
    <xf numFmtId="0" fontId="11" fillId="14" borderId="0" xfId="11" applyFill="1" applyAlignment="1">
      <alignment horizontal="center" vertical="center" wrapText="1"/>
    </xf>
    <xf numFmtId="0" fontId="33" fillId="0" borderId="1" xfId="11" applyFont="1" applyFill="1" applyBorder="1" applyAlignment="1">
      <alignment horizontal="left" vertical="center" wrapText="1"/>
    </xf>
    <xf numFmtId="0" fontId="29" fillId="0" borderId="1" xfId="11" applyFont="1" applyFill="1" applyBorder="1" applyAlignment="1">
      <alignment horizontal="center" vertical="center" wrapText="1"/>
    </xf>
    <xf numFmtId="3" fontId="33" fillId="11" borderId="1" xfId="11" applyNumberFormat="1" applyFont="1" applyFill="1" applyBorder="1" applyAlignment="1">
      <alignment horizontal="center" vertical="center" wrapText="1"/>
    </xf>
    <xf numFmtId="164" fontId="33" fillId="5" borderId="1" xfId="10" applyNumberFormat="1" applyFont="1" applyFill="1" applyBorder="1" applyAlignment="1">
      <alignment horizontal="center" vertical="center" wrapText="1"/>
    </xf>
    <xf numFmtId="3" fontId="33" fillId="5" borderId="1" xfId="11" applyNumberFormat="1" applyFont="1" applyFill="1" applyBorder="1" applyAlignment="1">
      <alignment horizontal="center" vertical="center" wrapText="1"/>
    </xf>
    <xf numFmtId="0" fontId="33" fillId="5" borderId="1" xfId="11" applyFont="1" applyFill="1" applyBorder="1" applyAlignment="1">
      <alignment horizontal="left" vertical="center" wrapText="1"/>
    </xf>
    <xf numFmtId="0" fontId="11" fillId="5" borderId="0" xfId="11" applyFill="1" applyAlignment="1">
      <alignment horizontal="center" vertical="center" wrapText="1"/>
    </xf>
    <xf numFmtId="3" fontId="33" fillId="0" borderId="1" xfId="11" applyNumberFormat="1" applyFont="1" applyFill="1" applyBorder="1" applyAlignment="1">
      <alignment horizontal="center" vertical="center" wrapText="1"/>
    </xf>
    <xf numFmtId="0" fontId="11" fillId="15" borderId="0" xfId="11" applyFill="1" applyAlignment="1">
      <alignment horizontal="center" vertical="center" wrapText="1"/>
    </xf>
    <xf numFmtId="3" fontId="37" fillId="11" borderId="1" xfId="11" applyNumberFormat="1" applyFont="1" applyFill="1" applyBorder="1" applyAlignment="1">
      <alignment horizontal="center" vertical="center" wrapText="1"/>
    </xf>
    <xf numFmtId="3" fontId="37" fillId="5" borderId="1" xfId="11" applyNumberFormat="1" applyFont="1" applyFill="1" applyBorder="1" applyAlignment="1">
      <alignment horizontal="center" vertical="center" wrapText="1"/>
    </xf>
    <xf numFmtId="0" fontId="29" fillId="5" borderId="1" xfId="11" applyFont="1" applyFill="1" applyBorder="1" applyAlignment="1">
      <alignment horizontal="center" vertical="center" wrapText="1"/>
    </xf>
    <xf numFmtId="0" fontId="39" fillId="5" borderId="1" xfId="11" applyFont="1" applyFill="1" applyBorder="1" applyAlignment="1">
      <alignment horizontal="left" vertical="center" wrapText="1"/>
    </xf>
    <xf numFmtId="164" fontId="39" fillId="5" borderId="1" xfId="10" applyNumberFormat="1" applyFont="1" applyFill="1" applyBorder="1" applyAlignment="1">
      <alignment horizontal="center" vertical="center" wrapText="1"/>
    </xf>
    <xf numFmtId="4" fontId="33" fillId="5" borderId="1" xfId="11" applyNumberFormat="1" applyFont="1" applyFill="1" applyBorder="1" applyAlignment="1">
      <alignment horizontal="center" vertical="center" wrapText="1"/>
    </xf>
    <xf numFmtId="10" fontId="39" fillId="5" borderId="1" xfId="10" applyNumberFormat="1" applyFont="1" applyFill="1" applyBorder="1" applyAlignment="1">
      <alignment horizontal="center" vertical="center" wrapText="1"/>
    </xf>
    <xf numFmtId="3" fontId="35" fillId="5" borderId="1" xfId="11" applyNumberFormat="1" applyFont="1" applyFill="1" applyBorder="1" applyAlignment="1">
      <alignment horizontal="center" vertical="center" wrapText="1"/>
    </xf>
    <xf numFmtId="0" fontId="33" fillId="5" borderId="1" xfId="11" applyFont="1" applyFill="1" applyBorder="1" applyAlignment="1">
      <alignment horizontal="left" vertical="center" wrapText="1" indent="1"/>
    </xf>
    <xf numFmtId="0" fontId="35" fillId="4" borderId="1" xfId="11" applyFont="1" applyFill="1" applyBorder="1" applyAlignment="1">
      <alignment horizontal="left" vertical="center" wrapText="1"/>
    </xf>
    <xf numFmtId="0" fontId="46" fillId="4" borderId="1" xfId="11" applyFont="1" applyFill="1" applyBorder="1" applyAlignment="1">
      <alignment horizontal="center" vertical="center" wrapText="1"/>
    </xf>
    <xf numFmtId="3" fontId="35" fillId="4" borderId="1" xfId="11" applyNumberFormat="1" applyFont="1" applyFill="1" applyBorder="1" applyAlignment="1">
      <alignment horizontal="center" vertical="center" wrapText="1"/>
    </xf>
    <xf numFmtId="164" fontId="35" fillId="4" borderId="1" xfId="10" applyNumberFormat="1" applyFont="1" applyFill="1" applyBorder="1" applyAlignment="1">
      <alignment horizontal="center" vertical="center" wrapText="1"/>
    </xf>
    <xf numFmtId="0" fontId="25" fillId="0" borderId="0" xfId="11" applyFont="1"/>
    <xf numFmtId="0" fontId="29" fillId="0" borderId="0" xfId="11" applyFont="1" applyFill="1" applyAlignment="1">
      <alignment horizontal="left" vertical="center" wrapText="1"/>
    </xf>
    <xf numFmtId="170" fontId="25" fillId="0" borderId="0" xfId="11" applyNumberFormat="1" applyFont="1" applyAlignment="1">
      <alignment horizontal="center" vertical="center"/>
    </xf>
    <xf numFmtId="0" fontId="26" fillId="0" borderId="26" xfId="11" applyFont="1" applyBorder="1" applyAlignment="1"/>
    <xf numFmtId="0" fontId="6" fillId="16" borderId="1" xfId="11" applyFont="1" applyFill="1" applyBorder="1" applyAlignment="1">
      <alignment horizontal="left" vertical="center" wrapText="1"/>
    </xf>
    <xf numFmtId="0" fontId="49" fillId="16" borderId="1" xfId="11" applyFont="1" applyFill="1" applyBorder="1" applyAlignment="1">
      <alignment horizontal="center" vertical="center" wrapText="1"/>
    </xf>
    <xf numFmtId="3" fontId="35" fillId="16" borderId="1" xfId="11" applyNumberFormat="1" applyFont="1" applyFill="1" applyBorder="1" applyAlignment="1">
      <alignment horizontal="center" vertical="center"/>
    </xf>
    <xf numFmtId="164" fontId="50" fillId="16" borderId="1" xfId="10" applyNumberFormat="1" applyFont="1" applyFill="1" applyBorder="1" applyAlignment="1">
      <alignment horizontal="center" vertical="center"/>
    </xf>
    <xf numFmtId="0" fontId="25" fillId="0" borderId="0" xfId="11" applyFont="1" applyFill="1"/>
    <xf numFmtId="0" fontId="51" fillId="17" borderId="1" xfId="11" applyFont="1" applyFill="1" applyBorder="1" applyAlignment="1">
      <alignment horizontal="left" vertical="center" wrapText="1"/>
    </xf>
    <xf numFmtId="0" fontId="52" fillId="17" borderId="1" xfId="11" applyFont="1" applyFill="1" applyBorder="1" applyAlignment="1">
      <alignment horizontal="center" vertical="center" wrapText="1"/>
    </xf>
    <xf numFmtId="3" fontId="33" fillId="17" borderId="1" xfId="11" applyNumberFormat="1" applyFont="1" applyFill="1" applyBorder="1" applyAlignment="1">
      <alignment horizontal="center" vertical="center"/>
    </xf>
    <xf numFmtId="164" fontId="39" fillId="17" borderId="1" xfId="10" applyNumberFormat="1" applyFont="1" applyFill="1" applyBorder="1" applyAlignment="1">
      <alignment horizontal="center" vertical="center"/>
    </xf>
    <xf numFmtId="3" fontId="21" fillId="0" borderId="0" xfId="11" applyNumberFormat="1" applyFont="1" applyFill="1"/>
    <xf numFmtId="0" fontId="21" fillId="0" borderId="0" xfId="11" applyFont="1" applyFill="1"/>
    <xf numFmtId="0" fontId="37" fillId="0" borderId="1" xfId="11" applyFont="1" applyFill="1" applyBorder="1" applyAlignment="1">
      <alignment horizontal="left" vertical="center" wrapText="1" indent="2"/>
    </xf>
    <xf numFmtId="0" fontId="5" fillId="0" borderId="1" xfId="11" applyFont="1" applyBorder="1" applyAlignment="1">
      <alignment horizontal="center" vertical="center" wrapText="1"/>
    </xf>
    <xf numFmtId="3" fontId="33" fillId="9" borderId="1" xfId="11" applyNumberFormat="1" applyFont="1" applyFill="1" applyBorder="1" applyAlignment="1">
      <alignment horizontal="center" vertical="center"/>
    </xf>
    <xf numFmtId="164" fontId="39" fillId="0" borderId="1" xfId="10" applyNumberFormat="1" applyFont="1" applyFill="1" applyBorder="1" applyAlignment="1">
      <alignment horizontal="center" vertical="center"/>
    </xf>
    <xf numFmtId="3" fontId="33" fillId="0" borderId="1" xfId="11" applyNumberFormat="1" applyFont="1" applyFill="1" applyBorder="1" applyAlignment="1">
      <alignment horizontal="center" vertical="center"/>
    </xf>
    <xf numFmtId="3" fontId="25" fillId="0" borderId="0" xfId="11" applyNumberFormat="1" applyFont="1" applyFill="1"/>
    <xf numFmtId="4" fontId="35" fillId="16" borderId="1" xfId="11" applyNumberFormat="1" applyFont="1" applyFill="1" applyBorder="1" applyAlignment="1">
      <alignment horizontal="center" vertical="center"/>
    </xf>
    <xf numFmtId="4" fontId="33" fillId="17" borderId="1" xfId="11" applyNumberFormat="1" applyFont="1" applyFill="1" applyBorder="1" applyAlignment="1">
      <alignment horizontal="center" vertical="center"/>
    </xf>
    <xf numFmtId="4" fontId="33" fillId="0" borderId="1" xfId="11" applyNumberFormat="1" applyFont="1" applyFill="1" applyBorder="1" applyAlignment="1">
      <alignment horizontal="center" vertical="center"/>
    </xf>
    <xf numFmtId="0" fontId="37" fillId="5" borderId="1" xfId="11" applyFont="1" applyFill="1" applyBorder="1" applyAlignment="1">
      <alignment horizontal="left" vertical="center" wrapText="1" indent="2"/>
    </xf>
    <xf numFmtId="0" fontId="12" fillId="0" borderId="0" xfId="11" applyFont="1" applyFill="1"/>
    <xf numFmtId="3" fontId="6" fillId="16" borderId="1" xfId="11" applyNumberFormat="1" applyFont="1" applyFill="1" applyBorder="1" applyAlignment="1">
      <alignment horizontal="center" vertical="center" wrapText="1"/>
    </xf>
    <xf numFmtId="0" fontId="37" fillId="5" borderId="1" xfId="11" applyFont="1" applyFill="1" applyBorder="1" applyAlignment="1">
      <alignment horizontal="left" vertical="center" wrapText="1"/>
    </xf>
    <xf numFmtId="3" fontId="33" fillId="18" borderId="1" xfId="11" applyNumberFormat="1" applyFont="1" applyFill="1" applyBorder="1" applyAlignment="1">
      <alignment horizontal="center" vertical="center"/>
    </xf>
    <xf numFmtId="164" fontId="39" fillId="5" borderId="1" xfId="10" applyNumberFormat="1" applyFont="1" applyFill="1" applyBorder="1" applyAlignment="1">
      <alignment horizontal="center" vertical="center"/>
    </xf>
    <xf numFmtId="3" fontId="33" fillId="5" borderId="1" xfId="11" applyNumberFormat="1" applyFont="1" applyFill="1" applyBorder="1" applyAlignment="1">
      <alignment horizontal="center" vertical="center"/>
    </xf>
    <xf numFmtId="0" fontId="13" fillId="0" borderId="1" xfId="11" applyFont="1" applyBorder="1" applyAlignment="1">
      <alignment horizontal="center" vertical="center" wrapText="1"/>
    </xf>
    <xf numFmtId="164" fontId="51" fillId="5" borderId="1" xfId="10" applyNumberFormat="1" applyFont="1" applyFill="1" applyBorder="1" applyAlignment="1">
      <alignment horizontal="center" vertical="center" wrapText="1"/>
    </xf>
    <xf numFmtId="164" fontId="33" fillId="5" borderId="1" xfId="10" applyNumberFormat="1" applyFont="1" applyFill="1" applyBorder="1" applyAlignment="1">
      <alignment horizontal="center" vertical="center"/>
    </xf>
    <xf numFmtId="10" fontId="51" fillId="5" borderId="1" xfId="10" applyNumberFormat="1" applyFont="1" applyFill="1" applyBorder="1" applyAlignment="1">
      <alignment horizontal="center" vertical="center" wrapText="1"/>
    </xf>
    <xf numFmtId="2" fontId="33" fillId="5" borderId="1" xfId="10" applyNumberFormat="1" applyFont="1" applyFill="1" applyBorder="1" applyAlignment="1">
      <alignment horizontal="center" vertical="center"/>
    </xf>
    <xf numFmtId="0" fontId="51" fillId="0" borderId="1" xfId="11" applyFont="1" applyBorder="1" applyAlignment="1">
      <alignment horizontal="left" vertical="center" wrapText="1"/>
    </xf>
    <xf numFmtId="164" fontId="39" fillId="0" borderId="1" xfId="10" applyNumberFormat="1" applyFont="1" applyBorder="1" applyAlignment="1">
      <alignment horizontal="center" vertical="center"/>
    </xf>
    <xf numFmtId="164" fontId="33" fillId="0" borderId="1" xfId="10" applyNumberFormat="1" applyFont="1" applyBorder="1" applyAlignment="1">
      <alignment horizontal="center" vertical="center"/>
    </xf>
    <xf numFmtId="2" fontId="33" fillId="0" borderId="1" xfId="10" applyNumberFormat="1" applyFont="1" applyBorder="1" applyAlignment="1">
      <alignment horizontal="center" vertical="center"/>
    </xf>
    <xf numFmtId="3" fontId="37" fillId="5" borderId="1" xfId="11" applyNumberFormat="1" applyFont="1" applyFill="1" applyBorder="1" applyAlignment="1">
      <alignment horizontal="right" vertical="center" wrapText="1"/>
    </xf>
    <xf numFmtId="2" fontId="37" fillId="5" borderId="1" xfId="10" applyNumberFormat="1" applyFont="1" applyFill="1" applyBorder="1" applyAlignment="1">
      <alignment horizontal="center" vertical="center" wrapText="1"/>
    </xf>
    <xf numFmtId="0" fontId="37" fillId="5" borderId="1" xfId="11" applyFont="1" applyFill="1" applyBorder="1" applyAlignment="1">
      <alignment horizontal="center" vertical="center" wrapText="1"/>
    </xf>
    <xf numFmtId="0" fontId="6" fillId="4" borderId="1" xfId="11" applyFont="1" applyFill="1" applyBorder="1" applyAlignment="1">
      <alignment horizontal="left" vertical="center" wrapText="1"/>
    </xf>
    <xf numFmtId="0" fontId="15" fillId="4" borderId="1" xfId="11" applyFont="1" applyFill="1" applyBorder="1" applyAlignment="1">
      <alignment horizontal="center" vertical="center" wrapText="1"/>
    </xf>
    <xf numFmtId="3" fontId="6" fillId="4" borderId="1" xfId="11" applyNumberFormat="1" applyFont="1" applyFill="1" applyBorder="1" applyAlignment="1">
      <alignment horizontal="center" vertical="center"/>
    </xf>
    <xf numFmtId="164" fontId="53" fillId="4" borderId="1" xfId="10" applyNumberFormat="1" applyFont="1" applyFill="1" applyBorder="1" applyAlignment="1">
      <alignment horizontal="center" vertical="center"/>
    </xf>
    <xf numFmtId="0" fontId="29" fillId="0" borderId="0" xfId="11" applyFont="1" applyFill="1" applyAlignment="1">
      <alignment vertical="center" wrapText="1"/>
    </xf>
    <xf numFmtId="0" fontId="19" fillId="0" borderId="0" xfId="11" applyFont="1" applyAlignment="1"/>
    <xf numFmtId="0" fontId="4" fillId="0" borderId="0" xfId="11" applyFont="1" applyFill="1"/>
    <xf numFmtId="0" fontId="5" fillId="17" borderId="1" xfId="11" applyFont="1" applyFill="1" applyBorder="1" applyAlignment="1">
      <alignment horizontal="center" vertical="center" wrapText="1"/>
    </xf>
    <xf numFmtId="0" fontId="7" fillId="0" borderId="0" xfId="11" applyFont="1" applyFill="1"/>
    <xf numFmtId="0" fontId="5" fillId="5" borderId="1" xfId="11" applyFont="1" applyFill="1" applyBorder="1" applyAlignment="1">
      <alignment horizontal="center" vertical="center" wrapText="1"/>
    </xf>
    <xf numFmtId="0" fontId="49" fillId="4" borderId="1" xfId="11" applyFont="1" applyFill="1" applyBorder="1" applyAlignment="1">
      <alignment horizontal="center" vertical="center" wrapText="1"/>
    </xf>
    <xf numFmtId="3" fontId="35" fillId="4" borderId="1" xfId="11" applyNumberFormat="1" applyFont="1" applyFill="1" applyBorder="1" applyAlignment="1">
      <alignment horizontal="center" vertical="center"/>
    </xf>
    <xf numFmtId="3" fontId="25" fillId="0" borderId="0" xfId="11" applyNumberFormat="1" applyFont="1"/>
    <xf numFmtId="0" fontId="1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17" applyFont="1"/>
    <xf numFmtId="0" fontId="19" fillId="0" borderId="0" xfId="17" applyFont="1" applyFill="1" applyAlignment="1">
      <alignment vertical="center" wrapText="1"/>
    </xf>
    <xf numFmtId="170" fontId="48" fillId="0" borderId="0" xfId="17" applyNumberFormat="1" applyFont="1" applyAlignment="1">
      <alignment horizontal="centerContinuous" vertical="center"/>
    </xf>
    <xf numFmtId="170" fontId="25" fillId="0" borderId="0" xfId="17" applyNumberFormat="1" applyFont="1" applyAlignment="1">
      <alignment horizontal="center" vertical="center"/>
    </xf>
    <xf numFmtId="0" fontId="26" fillId="0" borderId="0" xfId="17" applyFont="1" applyBorder="1" applyAlignment="1"/>
    <xf numFmtId="0" fontId="37" fillId="0" borderId="1" xfId="17" applyFont="1" applyBorder="1" applyAlignment="1">
      <alignment horizontal="left" vertical="center" wrapText="1"/>
    </xf>
    <xf numFmtId="0" fontId="5" fillId="0" borderId="1" xfId="17" applyFont="1" applyBorder="1" applyAlignment="1">
      <alignment horizontal="center" vertical="center" wrapText="1"/>
    </xf>
    <xf numFmtId="3" fontId="37" fillId="19" borderId="1" xfId="17" applyNumberFormat="1" applyFont="1" applyFill="1" applyBorder="1" applyAlignment="1">
      <alignment horizontal="center" vertical="center" wrapText="1"/>
    </xf>
    <xf numFmtId="164" fontId="51" fillId="0" borderId="1" xfId="18" applyNumberFormat="1" applyFont="1" applyBorder="1" applyAlignment="1">
      <alignment horizontal="right" vertical="center" wrapText="1"/>
    </xf>
    <xf numFmtId="3" fontId="37" fillId="0" borderId="1" xfId="17" applyNumberFormat="1" applyFont="1" applyFill="1" applyBorder="1" applyAlignment="1">
      <alignment horizontal="center" vertical="center" wrapText="1"/>
    </xf>
    <xf numFmtId="164" fontId="51" fillId="0" borderId="1" xfId="18" applyNumberFormat="1" applyFont="1" applyFill="1" applyBorder="1" applyAlignment="1">
      <alignment horizontal="right" vertical="center" wrapText="1"/>
    </xf>
    <xf numFmtId="10" fontId="37" fillId="0" borderId="1" xfId="18" applyNumberFormat="1" applyFont="1" applyBorder="1" applyAlignment="1">
      <alignment horizontal="center" vertical="center" wrapText="1"/>
    </xf>
    <xf numFmtId="171" fontId="37" fillId="0" borderId="1" xfId="17" applyNumberFormat="1" applyFont="1" applyBorder="1" applyAlignment="1">
      <alignment horizontal="center" vertical="center" wrapText="1"/>
    </xf>
    <xf numFmtId="3" fontId="37" fillId="0" borderId="1" xfId="17" applyNumberFormat="1" applyFont="1" applyBorder="1" applyAlignment="1">
      <alignment horizontal="center" vertical="center" wrapText="1"/>
    </xf>
    <xf numFmtId="0" fontId="51" fillId="0" borderId="1" xfId="17" applyFont="1" applyFill="1" applyBorder="1" applyAlignment="1">
      <alignment horizontal="left" vertical="center" wrapText="1"/>
    </xf>
    <xf numFmtId="0" fontId="5" fillId="0" borderId="1" xfId="17" applyFont="1" applyFill="1" applyBorder="1" applyAlignment="1">
      <alignment horizontal="center" vertical="center" wrapText="1"/>
    </xf>
    <xf numFmtId="10" fontId="13" fillId="0" borderId="1" xfId="17" applyNumberFormat="1" applyFont="1" applyFill="1" applyBorder="1" applyAlignment="1">
      <alignment horizontal="center" vertical="center" wrapText="1"/>
    </xf>
    <xf numFmtId="10" fontId="13" fillId="0" borderId="1" xfId="17" applyNumberFormat="1" applyFont="1" applyBorder="1" applyAlignment="1">
      <alignment horizontal="center" vertical="center" wrapText="1"/>
    </xf>
    <xf numFmtId="0" fontId="12" fillId="0" borderId="0" xfId="17" applyFont="1" applyFill="1"/>
    <xf numFmtId="0" fontId="51" fillId="0" borderId="1" xfId="17" applyFont="1" applyBorder="1" applyAlignment="1">
      <alignment horizontal="left" vertical="center" wrapText="1"/>
    </xf>
    <xf numFmtId="0" fontId="21" fillId="0" borderId="0" xfId="17" applyFont="1"/>
    <xf numFmtId="0" fontId="13" fillId="0" borderId="1" xfId="17" applyFont="1" applyBorder="1" applyAlignment="1">
      <alignment horizontal="center" vertical="center" wrapText="1"/>
    </xf>
    <xf numFmtId="3" fontId="33" fillId="0" borderId="1" xfId="17" applyNumberFormat="1" applyFont="1" applyFill="1" applyBorder="1" applyAlignment="1">
      <alignment horizontal="center" vertical="center"/>
    </xf>
    <xf numFmtId="3" fontId="33" fillId="0" borderId="1" xfId="17" applyNumberFormat="1" applyFont="1" applyBorder="1" applyAlignment="1">
      <alignment horizontal="center" vertical="center"/>
    </xf>
    <xf numFmtId="0" fontId="37" fillId="0" borderId="1" xfId="17" applyFont="1" applyFill="1" applyBorder="1" applyAlignment="1">
      <alignment horizontal="left" vertical="center" wrapText="1"/>
    </xf>
    <xf numFmtId="0" fontId="46" fillId="9" borderId="1" xfId="17" applyFont="1" applyFill="1" applyBorder="1" applyAlignment="1">
      <alignment horizontal="center" vertical="center" wrapText="1"/>
    </xf>
    <xf numFmtId="3" fontId="35" fillId="9" borderId="1" xfId="17" applyNumberFormat="1" applyFont="1" applyFill="1" applyBorder="1" applyAlignment="1">
      <alignment horizontal="center" vertical="center"/>
    </xf>
    <xf numFmtId="164" fontId="53" fillId="9" borderId="1" xfId="18" applyNumberFormat="1" applyFont="1" applyFill="1" applyBorder="1" applyAlignment="1">
      <alignment horizontal="right" vertical="center" wrapText="1"/>
    </xf>
    <xf numFmtId="164" fontId="50" fillId="9" borderId="1" xfId="18" applyNumberFormat="1" applyFont="1" applyFill="1" applyBorder="1" applyAlignment="1">
      <alignment horizontal="right" vertical="center"/>
    </xf>
    <xf numFmtId="0" fontId="54" fillId="0" borderId="0" xfId="17" applyFont="1" applyFill="1" applyBorder="1"/>
    <xf numFmtId="0" fontId="25" fillId="0" borderId="0" xfId="17" applyFont="1" applyBorder="1"/>
    <xf numFmtId="0" fontId="19" fillId="0" borderId="0" xfId="17" applyFont="1" applyFill="1" applyBorder="1" applyAlignment="1">
      <alignment vertical="center" wrapText="1"/>
    </xf>
    <xf numFmtId="170" fontId="48" fillId="0" borderId="0" xfId="17" applyNumberFormat="1" applyFont="1" applyBorder="1" applyAlignment="1">
      <alignment horizontal="centerContinuous" vertical="center"/>
    </xf>
    <xf numFmtId="170" fontId="54" fillId="0" borderId="0" xfId="17" applyNumberFormat="1" applyFont="1" applyFill="1" applyBorder="1" applyAlignment="1">
      <alignment horizontal="center" vertical="center"/>
    </xf>
    <xf numFmtId="0" fontId="54" fillId="0" borderId="0" xfId="17" applyFont="1" applyFill="1" applyBorder="1" applyAlignment="1">
      <alignment horizontal="center" vertical="center" wrapText="1"/>
    </xf>
    <xf numFmtId="172" fontId="25" fillId="0" borderId="0" xfId="18" applyNumberFormat="1" applyFont="1"/>
    <xf numFmtId="169" fontId="37" fillId="0" borderId="1" xfId="17" applyNumberFormat="1" applyFont="1" applyBorder="1" applyAlignment="1">
      <alignment horizontal="center" vertical="center" wrapText="1"/>
    </xf>
    <xf numFmtId="169" fontId="33" fillId="0" borderId="1" xfId="17" applyNumberFormat="1" applyFont="1" applyBorder="1" applyAlignment="1">
      <alignment horizontal="center" vertical="center"/>
    </xf>
    <xf numFmtId="0" fontId="54" fillId="0" borderId="0" xfId="17" applyFont="1" applyFill="1" applyBorder="1" applyAlignment="1">
      <alignment horizontal="center" vertical="center"/>
    </xf>
    <xf numFmtId="164" fontId="37" fillId="0" borderId="1" xfId="18" applyNumberFormat="1" applyFont="1" applyBorder="1" applyAlignment="1">
      <alignment horizontal="center" vertical="center" wrapText="1"/>
    </xf>
    <xf numFmtId="4" fontId="33" fillId="0" borderId="1" xfId="17" applyNumberFormat="1" applyFont="1" applyBorder="1" applyAlignment="1">
      <alignment horizontal="center" vertical="center"/>
    </xf>
    <xf numFmtId="3" fontId="39" fillId="0" borderId="1" xfId="17" applyNumberFormat="1" applyFont="1" applyBorder="1" applyAlignment="1">
      <alignment horizontal="right" vertical="center"/>
    </xf>
    <xf numFmtId="4" fontId="39" fillId="0" borderId="1" xfId="17" applyNumberFormat="1" applyFont="1" applyBorder="1" applyAlignment="1">
      <alignment horizontal="right" vertical="center"/>
    </xf>
    <xf numFmtId="3" fontId="39" fillId="0" borderId="1" xfId="17" applyNumberFormat="1" applyFont="1" applyBorder="1" applyAlignment="1">
      <alignment horizontal="center" vertical="center"/>
    </xf>
    <xf numFmtId="164" fontId="51" fillId="0" borderId="1" xfId="18" applyNumberFormat="1" applyFont="1" applyBorder="1" applyAlignment="1">
      <alignment horizontal="center" vertical="center" wrapText="1"/>
    </xf>
    <xf numFmtId="0" fontId="26" fillId="9" borderId="1" xfId="17" applyFont="1" applyFill="1" applyBorder="1" applyAlignment="1">
      <alignment horizontal="center" vertical="center" wrapText="1"/>
    </xf>
    <xf numFmtId="0" fontId="35" fillId="0" borderId="0" xfId="17" applyFont="1" applyFill="1" applyBorder="1" applyAlignment="1">
      <alignment horizontal="left" vertical="center" wrapText="1"/>
    </xf>
    <xf numFmtId="0" fontId="26" fillId="0" borderId="0" xfId="17" applyFont="1" applyFill="1" applyBorder="1" applyAlignment="1">
      <alignment horizontal="center" vertical="center" wrapText="1"/>
    </xf>
    <xf numFmtId="3" fontId="35" fillId="0" borderId="0" xfId="17" applyNumberFormat="1" applyFont="1" applyFill="1" applyBorder="1" applyAlignment="1">
      <alignment horizontal="right" vertical="center"/>
    </xf>
    <xf numFmtId="171" fontId="53" fillId="0" borderId="0" xfId="17" applyNumberFormat="1" applyFont="1" applyFill="1" applyBorder="1" applyAlignment="1">
      <alignment horizontal="right" vertical="center" wrapText="1"/>
    </xf>
    <xf numFmtId="171" fontId="50" fillId="0" borderId="0" xfId="17" applyNumberFormat="1" applyFont="1" applyFill="1" applyBorder="1" applyAlignment="1">
      <alignment horizontal="right" vertical="center"/>
    </xf>
    <xf numFmtId="0" fontId="55" fillId="0" borderId="0" xfId="17" applyFont="1" applyFill="1" applyBorder="1"/>
    <xf numFmtId="0" fontId="21" fillId="0" borderId="0" xfId="17" applyFont="1" applyFill="1"/>
    <xf numFmtId="0" fontId="39" fillId="0" borderId="0" xfId="17" applyFont="1"/>
    <xf numFmtId="0" fontId="4" fillId="0" borderId="0" xfId="17" applyFont="1"/>
    <xf numFmtId="9" fontId="8" fillId="0" borderId="1" xfId="18" applyFont="1" applyFill="1" applyBorder="1" applyAlignment="1">
      <alignment vertical="center" wrapText="1"/>
    </xf>
    <xf numFmtId="164" fontId="4" fillId="0" borderId="1" xfId="18" applyNumberFormat="1" applyFont="1" applyFill="1" applyBorder="1" applyAlignment="1">
      <alignment horizontal="center" vertical="center"/>
    </xf>
    <xf numFmtId="0" fontId="8" fillId="0" borderId="1" xfId="18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 wrapText="1"/>
    </xf>
    <xf numFmtId="0" fontId="27" fillId="0" borderId="0" xfId="17" applyFont="1" applyFill="1" applyBorder="1" applyAlignment="1">
      <alignment vertical="center"/>
    </xf>
    <xf numFmtId="0" fontId="4" fillId="0" borderId="0" xfId="17" applyFont="1" applyFill="1" applyAlignment="1">
      <alignment vertical="center"/>
    </xf>
    <xf numFmtId="3" fontId="18" fillId="0" borderId="0" xfId="17" applyNumberFormat="1" applyFont="1" applyFill="1" applyBorder="1" applyAlignment="1">
      <alignment vertical="center"/>
    </xf>
    <xf numFmtId="3" fontId="24" fillId="0" borderId="0" xfId="17" applyNumberFormat="1" applyFont="1" applyFill="1" applyBorder="1" applyAlignment="1">
      <alignment vertical="center"/>
    </xf>
    <xf numFmtId="1" fontId="7" fillId="9" borderId="1" xfId="18" applyNumberFormat="1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horizontal="left" vertical="center" wrapText="1" indent="1"/>
    </xf>
    <xf numFmtId="3" fontId="7" fillId="0" borderId="1" xfId="17" applyNumberFormat="1" applyFont="1" applyFill="1" applyBorder="1" applyAlignment="1">
      <alignment horizontal="center" vertical="center" wrapText="1"/>
    </xf>
    <xf numFmtId="0" fontId="4" fillId="6" borderId="2" xfId="17" applyFont="1" applyFill="1" applyBorder="1" applyAlignment="1">
      <alignment horizontal="center" vertical="center" wrapText="1"/>
    </xf>
    <xf numFmtId="0" fontId="4" fillId="6" borderId="3" xfId="17" applyFont="1" applyFill="1" applyBorder="1" applyAlignment="1">
      <alignment horizontal="center" vertical="center" wrapText="1"/>
    </xf>
    <xf numFmtId="1" fontId="4" fillId="6" borderId="3" xfId="18" applyNumberFormat="1" applyFont="1" applyFill="1" applyBorder="1" applyAlignment="1">
      <alignment horizontal="center" vertical="center"/>
    </xf>
    <xf numFmtId="3" fontId="8" fillId="0" borderId="1" xfId="18" applyNumberFormat="1" applyFont="1" applyFill="1" applyBorder="1" applyAlignment="1">
      <alignment horizontal="center" vertical="center"/>
    </xf>
    <xf numFmtId="0" fontId="7" fillId="9" borderId="1" xfId="17" applyFont="1" applyFill="1" applyBorder="1" applyAlignment="1">
      <alignment horizontal="left" vertical="center" wrapText="1" indent="1"/>
    </xf>
    <xf numFmtId="3" fontId="7" fillId="9" borderId="1" xfId="17" applyNumberFormat="1" applyFont="1" applyFill="1" applyBorder="1" applyAlignment="1">
      <alignment horizontal="center" vertical="center" wrapText="1"/>
    </xf>
    <xf numFmtId="3" fontId="7" fillId="9" borderId="1" xfId="18" applyNumberFormat="1" applyFont="1" applyFill="1" applyBorder="1" applyAlignment="1">
      <alignment horizontal="center" vertical="center"/>
    </xf>
    <xf numFmtId="9" fontId="4" fillId="0" borderId="1" xfId="18" applyFont="1" applyFill="1" applyBorder="1" applyAlignment="1">
      <alignment horizontal="center" vertical="center"/>
    </xf>
    <xf numFmtId="3" fontId="4" fillId="6" borderId="2" xfId="17" applyNumberFormat="1" applyFont="1" applyFill="1" applyBorder="1" applyAlignment="1">
      <alignment horizontal="center" vertical="center" wrapText="1"/>
    </xf>
    <xf numFmtId="3" fontId="4" fillId="6" borderId="3" xfId="17" applyNumberFormat="1" applyFont="1" applyFill="1" applyBorder="1" applyAlignment="1">
      <alignment horizontal="center" vertical="center" wrapText="1"/>
    </xf>
    <xf numFmtId="3" fontId="4" fillId="6" borderId="3" xfId="18" applyNumberFormat="1" applyFont="1" applyFill="1" applyBorder="1" applyAlignment="1">
      <alignment horizontal="center" vertical="center"/>
    </xf>
    <xf numFmtId="0" fontId="7" fillId="3" borderId="1" xfId="17" applyFont="1" applyFill="1" applyBorder="1" applyAlignment="1">
      <alignment vertical="center" wrapText="1"/>
    </xf>
    <xf numFmtId="3" fontId="7" fillId="3" borderId="1" xfId="17" applyNumberFormat="1" applyFont="1" applyFill="1" applyBorder="1" applyAlignment="1">
      <alignment horizontal="center"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3" fontId="7" fillId="3" borderId="1" xfId="18" applyNumberFormat="1" applyFont="1" applyFill="1" applyBorder="1" applyAlignment="1">
      <alignment horizontal="center" vertical="center"/>
    </xf>
    <xf numFmtId="0" fontId="13" fillId="0" borderId="0" xfId="17" applyFont="1" applyFill="1" applyAlignment="1">
      <alignment vertical="center" wrapText="1"/>
    </xf>
    <xf numFmtId="3" fontId="13" fillId="0" borderId="0" xfId="17" applyNumberFormat="1" applyFont="1" applyFill="1" applyAlignment="1">
      <alignment vertical="center" wrapText="1"/>
    </xf>
    <xf numFmtId="0" fontId="13" fillId="0" borderId="0" xfId="17" applyFont="1" applyAlignment="1">
      <alignment vertical="center" wrapText="1"/>
    </xf>
    <xf numFmtId="0" fontId="56" fillId="0" borderId="0" xfId="17" applyFont="1" applyFill="1" applyAlignment="1">
      <alignment horizontal="centerContinuous" vertical="center" wrapText="1"/>
    </xf>
    <xf numFmtId="0" fontId="57" fillId="0" borderId="0" xfId="17" applyFont="1" applyFill="1" applyAlignment="1">
      <alignment horizontal="centerContinuous" vertical="center" wrapText="1"/>
    </xf>
    <xf numFmtId="0" fontId="13" fillId="0" borderId="0" xfId="17" applyFont="1" applyFill="1" applyAlignment="1">
      <alignment vertical="center"/>
    </xf>
    <xf numFmtId="0" fontId="13" fillId="0" borderId="0" xfId="17" applyFont="1" applyFill="1" applyAlignment="1">
      <alignment horizontal="left" vertical="center" wrapText="1"/>
    </xf>
    <xf numFmtId="3" fontId="13" fillId="0" borderId="0" xfId="17" applyNumberFormat="1" applyFont="1" applyFill="1" applyAlignment="1">
      <alignment horizontal="left" vertical="center" wrapText="1"/>
    </xf>
    <xf numFmtId="164" fontId="13" fillId="0" borderId="0" xfId="18" applyNumberFormat="1" applyFont="1" applyFill="1" applyAlignment="1">
      <alignment horizontal="left" vertical="center" wrapText="1"/>
    </xf>
    <xf numFmtId="3" fontId="13" fillId="0" borderId="0" xfId="17" applyNumberFormat="1" applyFont="1" applyFill="1" applyAlignment="1">
      <alignment horizontal="right" vertical="center" wrapText="1"/>
    </xf>
    <xf numFmtId="0" fontId="13" fillId="0" borderId="0" xfId="17" applyFont="1" applyFill="1" applyAlignment="1">
      <alignment horizontal="center" vertical="center" wrapText="1"/>
    </xf>
    <xf numFmtId="3" fontId="15" fillId="0" borderId="25" xfId="17" quotePrefix="1" applyNumberFormat="1" applyFont="1" applyFill="1" applyBorder="1" applyAlignment="1">
      <alignment horizontal="center" vertical="center" wrapText="1"/>
    </xf>
    <xf numFmtId="3" fontId="15" fillId="17" borderId="25" xfId="17" applyNumberFormat="1" applyFont="1" applyFill="1" applyBorder="1" applyAlignment="1">
      <alignment horizontal="center" vertical="center" wrapText="1"/>
    </xf>
    <xf numFmtId="0" fontId="15" fillId="4" borderId="1" xfId="17" applyFont="1" applyFill="1" applyBorder="1" applyAlignment="1">
      <alignment horizontal="left" vertical="center" wrapText="1"/>
    </xf>
    <xf numFmtId="3" fontId="6" fillId="4" borderId="1" xfId="17" applyNumberFormat="1" applyFont="1" applyFill="1" applyBorder="1" applyAlignment="1">
      <alignment horizontal="right" vertical="center" wrapText="1"/>
    </xf>
    <xf numFmtId="3" fontId="53" fillId="4" borderId="1" xfId="17" applyNumberFormat="1" applyFont="1" applyFill="1" applyBorder="1" applyAlignment="1">
      <alignment horizontal="right" vertical="center" wrapText="1"/>
    </xf>
    <xf numFmtId="3" fontId="6" fillId="4" borderId="25" xfId="17" applyNumberFormat="1" applyFont="1" applyFill="1" applyBorder="1" applyAlignment="1">
      <alignment horizontal="right" vertical="center" wrapText="1"/>
    </xf>
    <xf numFmtId="164" fontId="6" fillId="4" borderId="25" xfId="17" applyNumberFormat="1" applyFont="1" applyFill="1" applyBorder="1" applyAlignment="1">
      <alignment vertical="center" wrapText="1"/>
    </xf>
    <xf numFmtId="164" fontId="6" fillId="4" borderId="1" xfId="17" applyNumberFormat="1" applyFont="1" applyFill="1" applyBorder="1" applyAlignment="1">
      <alignment vertical="center" wrapText="1"/>
    </xf>
    <xf numFmtId="3" fontId="15" fillId="0" borderId="0" xfId="17" applyNumberFormat="1" applyFont="1" applyFill="1" applyAlignment="1">
      <alignment vertical="center" wrapText="1"/>
    </xf>
    <xf numFmtId="0" fontId="15" fillId="0" borderId="0" xfId="17" applyFont="1" applyFill="1" applyAlignment="1">
      <alignment vertical="center" wrapText="1"/>
    </xf>
    <xf numFmtId="0" fontId="13" fillId="0" borderId="27" xfId="17" applyFont="1" applyFill="1" applyBorder="1" applyAlignment="1">
      <alignment horizontal="left" vertical="center" wrapText="1"/>
    </xf>
    <xf numFmtId="0" fontId="5" fillId="0" borderId="27" xfId="17" applyFont="1" applyFill="1" applyBorder="1" applyAlignment="1">
      <alignment vertical="center" wrapText="1"/>
    </xf>
    <xf numFmtId="3" fontId="37" fillId="0" borderId="25" xfId="17" applyNumberFormat="1" applyFont="1" applyFill="1" applyBorder="1" applyAlignment="1">
      <alignment horizontal="right" vertical="center" wrapText="1"/>
    </xf>
    <xf numFmtId="3" fontId="37" fillId="0" borderId="1" xfId="17" applyNumberFormat="1" applyFont="1" applyFill="1" applyBorder="1" applyAlignment="1">
      <alignment horizontal="right" vertical="center" wrapText="1"/>
    </xf>
    <xf numFmtId="3" fontId="51" fillId="0" borderId="1" xfId="17" applyNumberFormat="1" applyFont="1" applyFill="1" applyBorder="1" applyAlignment="1">
      <alignment horizontal="right" vertical="center" wrapText="1"/>
    </xf>
    <xf numFmtId="3" fontId="37" fillId="17" borderId="1" xfId="17" applyNumberFormat="1" applyFont="1" applyFill="1" applyBorder="1" applyAlignment="1">
      <alignment horizontal="right" vertical="center" wrapText="1"/>
    </xf>
    <xf numFmtId="164" fontId="37" fillId="17" borderId="25" xfId="17" applyNumberFormat="1" applyFont="1" applyFill="1" applyBorder="1" applyAlignment="1">
      <alignment vertical="center" wrapText="1"/>
    </xf>
    <xf numFmtId="164" fontId="37" fillId="0" borderId="25" xfId="17" applyNumberFormat="1" applyFont="1" applyFill="1" applyBorder="1" applyAlignment="1">
      <alignment vertical="center" wrapText="1"/>
    </xf>
    <xf numFmtId="164" fontId="37" fillId="17" borderId="1" xfId="17" applyNumberFormat="1" applyFont="1" applyFill="1" applyBorder="1" applyAlignment="1">
      <alignment vertical="center" wrapText="1"/>
    </xf>
    <xf numFmtId="164" fontId="37" fillId="0" borderId="1" xfId="17" applyNumberFormat="1" applyFont="1" applyFill="1" applyBorder="1" applyAlignment="1">
      <alignment vertical="center" wrapText="1"/>
    </xf>
    <xf numFmtId="0" fontId="13" fillId="0" borderId="28" xfId="17" applyFont="1" applyFill="1" applyBorder="1" applyAlignment="1">
      <alignment horizontal="left" vertical="center" wrapText="1"/>
    </xf>
    <xf numFmtId="0" fontId="5" fillId="0" borderId="28" xfId="17" applyFont="1" applyFill="1" applyBorder="1" applyAlignment="1">
      <alignment vertical="center" wrapText="1"/>
    </xf>
    <xf numFmtId="0" fontId="17" fillId="0" borderId="28" xfId="17" applyFont="1" applyFill="1" applyBorder="1" applyAlignment="1">
      <alignment horizontal="left" vertical="center" wrapText="1" indent="1"/>
    </xf>
    <xf numFmtId="0" fontId="52" fillId="0" borderId="28" xfId="17" applyFont="1" applyFill="1" applyBorder="1" applyAlignment="1">
      <alignment vertical="center" wrapText="1"/>
    </xf>
    <xf numFmtId="3" fontId="51" fillId="17" borderId="1" xfId="17" applyNumberFormat="1" applyFont="1" applyFill="1" applyBorder="1" applyAlignment="1">
      <alignment horizontal="right" vertical="center" wrapText="1"/>
    </xf>
    <xf numFmtId="3" fontId="51" fillId="0" borderId="25" xfId="17" applyNumberFormat="1" applyFont="1" applyFill="1" applyBorder="1" applyAlignment="1">
      <alignment horizontal="right" vertical="center" wrapText="1"/>
    </xf>
    <xf numFmtId="164" fontId="51" fillId="17" borderId="25" xfId="17" applyNumberFormat="1" applyFont="1" applyFill="1" applyBorder="1" applyAlignment="1">
      <alignment vertical="center" wrapText="1"/>
    </xf>
    <xf numFmtId="164" fontId="51" fillId="0" borderId="25" xfId="17" applyNumberFormat="1" applyFont="1" applyFill="1" applyBorder="1" applyAlignment="1">
      <alignment vertical="center" wrapText="1"/>
    </xf>
    <xf numFmtId="164" fontId="51" fillId="17" borderId="1" xfId="17" applyNumberFormat="1" applyFont="1" applyFill="1" applyBorder="1" applyAlignment="1">
      <alignment vertical="center" wrapText="1"/>
    </xf>
    <xf numFmtId="164" fontId="51" fillId="0" borderId="1" xfId="17" applyNumberFormat="1" applyFont="1" applyFill="1" applyBorder="1" applyAlignment="1">
      <alignment vertical="center" wrapText="1"/>
    </xf>
    <xf numFmtId="0" fontId="17" fillId="0" borderId="0" xfId="17" applyFont="1" applyFill="1" applyAlignment="1">
      <alignment vertical="center" wrapText="1"/>
    </xf>
    <xf numFmtId="0" fontId="13" fillId="0" borderId="0" xfId="17" applyFont="1" applyFill="1" applyBorder="1" applyAlignment="1">
      <alignment horizontal="left" vertical="center" wrapText="1"/>
    </xf>
    <xf numFmtId="0" fontId="5" fillId="0" borderId="0" xfId="17" applyFont="1" applyFill="1" applyBorder="1" applyAlignment="1">
      <alignment vertical="center" wrapText="1"/>
    </xf>
    <xf numFmtId="3" fontId="37" fillId="0" borderId="0" xfId="17" applyNumberFormat="1" applyFont="1" applyFill="1" applyBorder="1" applyAlignment="1">
      <alignment horizontal="right" vertical="center" wrapText="1"/>
    </xf>
    <xf numFmtId="164" fontId="37" fillId="0" borderId="0" xfId="17" applyNumberFormat="1" applyFont="1" applyFill="1" applyBorder="1" applyAlignment="1">
      <alignment vertical="center" wrapText="1"/>
    </xf>
    <xf numFmtId="0" fontId="59" fillId="0" borderId="0" xfId="17" applyFont="1" applyFill="1" applyAlignment="1">
      <alignment vertical="center"/>
    </xf>
    <xf numFmtId="3" fontId="13" fillId="0" borderId="0" xfId="17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0" xfId="13" applyFont="1" applyFill="1" applyBorder="1" applyAlignment="1">
      <alignment horizontal="center" vertical="center" wrapText="1"/>
    </xf>
    <xf numFmtId="0" fontId="6" fillId="0" borderId="0" xfId="13" applyFont="1" applyFill="1" applyBorder="1" applyAlignment="1">
      <alignment horizontal="center" vertical="center" wrapText="1"/>
    </xf>
    <xf numFmtId="0" fontId="14" fillId="0" borderId="0" xfId="13" applyFont="1" applyFill="1" applyBorder="1" applyAlignment="1">
      <alignment horizontal="left" vertical="center" wrapText="1"/>
    </xf>
    <xf numFmtId="0" fontId="19" fillId="0" borderId="0" xfId="13" applyFont="1" applyAlignment="1">
      <alignment horizontal="center" vertical="center" wrapText="1"/>
    </xf>
    <xf numFmtId="0" fontId="25" fillId="0" borderId="0" xfId="13" applyNumberFormat="1" applyFont="1" applyFill="1" applyAlignment="1">
      <alignment vertical="center" wrapText="1"/>
    </xf>
    <xf numFmtId="0" fontId="6" fillId="0" borderId="0" xfId="13" applyFont="1" applyFill="1" applyAlignment="1">
      <alignment horizontal="center" vertical="center" wrapText="1"/>
    </xf>
    <xf numFmtId="0" fontId="25" fillId="0" borderId="0" xfId="13" applyNumberFormat="1" applyFont="1" applyFill="1" applyAlignment="1">
      <alignment horizontal="left" vertical="center" wrapText="1"/>
    </xf>
    <xf numFmtId="0" fontId="13" fillId="0" borderId="0" xfId="6" applyFont="1" applyFill="1" applyBorder="1" applyAlignment="1">
      <alignment horizontal="center" vertical="center" wrapText="1"/>
    </xf>
    <xf numFmtId="0" fontId="6" fillId="0" borderId="0" xfId="6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vertical="center" wrapText="1"/>
    </xf>
    <xf numFmtId="0" fontId="29" fillId="0" borderId="1" xfId="6" applyFont="1" applyBorder="1" applyAlignment="1">
      <alignment horizontal="center" vertical="center" wrapText="1"/>
    </xf>
    <xf numFmtId="0" fontId="14" fillId="0" borderId="0" xfId="13" applyFont="1" applyFill="1" applyBorder="1" applyAlignment="1">
      <alignment vertical="center" wrapText="1"/>
    </xf>
    <xf numFmtId="0" fontId="13" fillId="0" borderId="0" xfId="9" applyFont="1" applyFill="1" applyBorder="1" applyAlignment="1">
      <alignment horizontal="center" vertical="center" wrapText="1"/>
    </xf>
    <xf numFmtId="0" fontId="14" fillId="0" borderId="0" xfId="9" applyFont="1" applyFill="1" applyBorder="1" applyAlignment="1">
      <alignment vertical="center" wrapText="1"/>
    </xf>
    <xf numFmtId="0" fontId="6" fillId="0" borderId="0" xfId="9" applyFont="1" applyFill="1" applyBorder="1" applyAlignment="1">
      <alignment horizontal="center" vertical="center" wrapText="1"/>
    </xf>
    <xf numFmtId="0" fontId="13" fillId="0" borderId="0" xfId="17" applyFont="1" applyFill="1" applyBorder="1" applyAlignment="1">
      <alignment horizontal="center" vertical="center" wrapText="1"/>
    </xf>
    <xf numFmtId="0" fontId="25" fillId="0" borderId="0" xfId="17" applyNumberFormat="1" applyFont="1" applyFill="1" applyAlignment="1">
      <alignment horizontal="left" vertical="center" wrapText="1"/>
    </xf>
    <xf numFmtId="0" fontId="6" fillId="0" borderId="0" xfId="17" applyFont="1" applyFill="1" applyBorder="1" applyAlignment="1">
      <alignment horizontal="center" vertical="center" wrapText="1"/>
    </xf>
    <xf numFmtId="0" fontId="13" fillId="0" borderId="0" xfId="17" applyNumberFormat="1" applyFont="1" applyFill="1" applyBorder="1" applyAlignment="1">
      <alignment horizontal="center" vertical="center" wrapText="1"/>
    </xf>
    <xf numFmtId="0" fontId="14" fillId="0" borderId="0" xfId="17" applyFont="1" applyFill="1" applyBorder="1" applyAlignment="1">
      <alignment vertical="center" wrapText="1"/>
    </xf>
    <xf numFmtId="0" fontId="6" fillId="0" borderId="1" xfId="17" applyFont="1" applyFill="1" applyBorder="1" applyAlignment="1">
      <alignment horizontal="center" vertical="center" wrapText="1"/>
    </xf>
    <xf numFmtId="0" fontId="39" fillId="0" borderId="0" xfId="17" applyFont="1" applyAlignment="1">
      <alignment vertical="center" wrapText="1"/>
    </xf>
    <xf numFmtId="0" fontId="19" fillId="0" borderId="0" xfId="17" applyFont="1" applyAlignment="1">
      <alignment horizontal="center" vertical="center" wrapText="1"/>
    </xf>
    <xf numFmtId="0" fontId="19" fillId="0" borderId="0" xfId="17" applyNumberFormat="1" applyFont="1" applyFill="1" applyAlignment="1">
      <alignment horizontal="right" vertical="center" wrapText="1"/>
    </xf>
    <xf numFmtId="0" fontId="6" fillId="0" borderId="5" xfId="17" applyFont="1" applyFill="1" applyBorder="1" applyAlignment="1">
      <alignment horizontal="center" vertical="center" wrapText="1"/>
    </xf>
    <xf numFmtId="0" fontId="6" fillId="0" borderId="25" xfId="17" applyFont="1" applyFill="1" applyBorder="1" applyAlignment="1">
      <alignment horizontal="center" vertical="center" wrapText="1"/>
    </xf>
    <xf numFmtId="0" fontId="35" fillId="0" borderId="1" xfId="17" applyFont="1" applyBorder="1" applyAlignment="1">
      <alignment horizontal="center" vertical="center" wrapText="1"/>
    </xf>
    <xf numFmtId="0" fontId="19" fillId="0" borderId="0" xfId="11" applyFont="1" applyAlignment="1">
      <alignment horizontal="center" vertical="center" wrapText="1"/>
    </xf>
    <xf numFmtId="0" fontId="33" fillId="0" borderId="0" xfId="11" applyNumberFormat="1" applyFont="1" applyFill="1" applyAlignment="1">
      <alignment horizontal="right" vertical="center" wrapText="1"/>
    </xf>
    <xf numFmtId="0" fontId="35" fillId="0" borderId="0" xfId="11" applyFont="1" applyBorder="1" applyAlignment="1">
      <alignment horizontal="right" vertical="center" wrapText="1"/>
    </xf>
    <xf numFmtId="0" fontId="33" fillId="0" borderId="0" xfId="11" applyFont="1" applyBorder="1" applyAlignment="1">
      <alignment horizontal="right" vertical="center" wrapText="1"/>
    </xf>
    <xf numFmtId="0" fontId="6" fillId="0" borderId="1" xfId="11" applyFont="1" applyFill="1" applyBorder="1" applyAlignment="1">
      <alignment horizontal="center" vertical="center" wrapText="1"/>
    </xf>
    <xf numFmtId="0" fontId="6" fillId="0" borderId="5" xfId="11" applyFont="1" applyFill="1" applyBorder="1" applyAlignment="1">
      <alignment horizontal="center" vertical="center" wrapText="1"/>
    </xf>
    <xf numFmtId="0" fontId="6" fillId="0" borderId="25" xfId="11" applyFont="1" applyFill="1" applyBorder="1" applyAlignment="1">
      <alignment horizontal="center" vertical="center" wrapText="1"/>
    </xf>
    <xf numFmtId="0" fontId="35" fillId="0" borderId="1" xfId="11" applyFont="1" applyBorder="1" applyAlignment="1">
      <alignment horizontal="center" vertical="center" wrapText="1"/>
    </xf>
    <xf numFmtId="0" fontId="47" fillId="0" borderId="0" xfId="11" applyFont="1" applyAlignment="1">
      <alignment horizontal="center"/>
    </xf>
    <xf numFmtId="170" fontId="48" fillId="0" borderId="0" xfId="11" applyNumberFormat="1" applyFont="1" applyAlignment="1">
      <alignment horizontal="center" vertical="center"/>
    </xf>
    <xf numFmtId="0" fontId="26" fillId="0" borderId="26" xfId="11" applyFont="1" applyBorder="1" applyAlignment="1">
      <alignment horizontal="center"/>
    </xf>
    <xf numFmtId="0" fontId="33" fillId="0" borderId="26" xfId="11" applyFont="1" applyBorder="1" applyAlignment="1">
      <alignment horizontal="right" vertical="center"/>
    </xf>
    <xf numFmtId="0" fontId="33" fillId="0" borderId="0" xfId="11" applyFont="1" applyAlignment="1">
      <alignment horizontal="center"/>
    </xf>
    <xf numFmtId="0" fontId="35" fillId="0" borderId="26" xfId="11" applyFont="1" applyBorder="1" applyAlignment="1">
      <alignment horizontal="center"/>
    </xf>
    <xf numFmtId="0" fontId="33" fillId="0" borderId="26" xfId="11" applyFont="1" applyBorder="1" applyAlignment="1">
      <alignment horizontal="right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3" fillId="0" borderId="0" xfId="17" applyFont="1" applyAlignment="1">
      <alignment horizontal="center"/>
    </xf>
    <xf numFmtId="0" fontId="19" fillId="0" borderId="0" xfId="17" applyFont="1" applyFill="1" applyAlignment="1">
      <alignment horizontal="left" vertical="center" wrapText="1"/>
    </xf>
    <xf numFmtId="0" fontId="33" fillId="0" borderId="0" xfId="17" applyFont="1" applyBorder="1" applyAlignment="1">
      <alignment horizontal="right"/>
    </xf>
    <xf numFmtId="0" fontId="33" fillId="0" borderId="0" xfId="17" applyFont="1" applyBorder="1" applyAlignment="1">
      <alignment horizontal="center"/>
    </xf>
    <xf numFmtId="0" fontId="19" fillId="0" borderId="0" xfId="17" applyFont="1" applyFill="1" applyBorder="1" applyAlignment="1">
      <alignment horizontal="left" vertical="center" wrapText="1"/>
    </xf>
    <xf numFmtId="0" fontId="15" fillId="0" borderId="5" xfId="17" applyFont="1" applyFill="1" applyBorder="1" applyAlignment="1">
      <alignment horizontal="center" vertical="center" wrapText="1"/>
    </xf>
    <xf numFmtId="0" fontId="15" fillId="0" borderId="25" xfId="17" applyFont="1" applyFill="1" applyBorder="1" applyAlignment="1">
      <alignment horizontal="center" vertical="center" wrapText="1"/>
    </xf>
    <xf numFmtId="0" fontId="13" fillId="0" borderId="0" xfId="17" applyFont="1" applyFill="1" applyAlignment="1">
      <alignment horizontal="center" vertical="center" wrapText="1"/>
    </xf>
    <xf numFmtId="0" fontId="13" fillId="0" borderId="0" xfId="17" applyFont="1" applyAlignment="1">
      <alignment horizontal="right" vertical="center" wrapText="1"/>
    </xf>
    <xf numFmtId="0" fontId="15" fillId="0" borderId="1" xfId="17" applyFont="1" applyFill="1" applyBorder="1" applyAlignment="1">
      <alignment horizontal="center" vertical="center" wrapText="1"/>
    </xf>
    <xf numFmtId="0" fontId="58" fillId="0" borderId="5" xfId="17" applyFont="1" applyFill="1" applyBorder="1" applyAlignment="1">
      <alignment horizontal="center" vertical="center" wrapText="1"/>
    </xf>
    <xf numFmtId="0" fontId="58" fillId="0" borderId="25" xfId="17" applyFont="1" applyFill="1" applyBorder="1" applyAlignment="1">
      <alignment horizontal="center" vertical="center" wrapText="1"/>
    </xf>
    <xf numFmtId="3" fontId="15" fillId="17" borderId="5" xfId="17" applyNumberFormat="1" applyFont="1" applyFill="1" applyBorder="1" applyAlignment="1">
      <alignment horizontal="center" vertical="center" wrapText="1"/>
    </xf>
    <xf numFmtId="3" fontId="15" fillId="17" borderId="25" xfId="17" applyNumberFormat="1" applyFont="1" applyFill="1" applyBorder="1" applyAlignment="1">
      <alignment horizontal="center" vertical="center" wrapText="1"/>
    </xf>
    <xf numFmtId="3" fontId="15" fillId="17" borderId="2" xfId="17" applyNumberFormat="1" applyFont="1" applyFill="1" applyBorder="1" applyAlignment="1">
      <alignment horizontal="center" vertical="center" wrapText="1"/>
    </xf>
    <xf numFmtId="3" fontId="15" fillId="17" borderId="4" xfId="17" applyNumberFormat="1" applyFont="1" applyFill="1" applyBorder="1" applyAlignment="1">
      <alignment horizontal="center" vertical="center" wrapText="1"/>
    </xf>
    <xf numFmtId="0" fontId="15" fillId="17" borderId="5" xfId="17" applyFont="1" applyFill="1" applyBorder="1" applyAlignment="1">
      <alignment horizontal="center" vertical="center" wrapText="1"/>
    </xf>
    <xf numFmtId="0" fontId="15" fillId="17" borderId="25" xfId="17" applyFont="1" applyFill="1" applyBorder="1" applyAlignment="1">
      <alignment horizontal="center" vertical="center" wrapText="1"/>
    </xf>
    <xf numFmtId="3" fontId="15" fillId="0" borderId="5" xfId="17" applyNumberFormat="1" applyFont="1" applyFill="1" applyBorder="1" applyAlignment="1">
      <alignment horizontal="center" vertical="center" wrapText="1"/>
    </xf>
    <xf numFmtId="3" fontId="15" fillId="0" borderId="25" xfId="17" applyNumberFormat="1" applyFont="1" applyFill="1" applyBorder="1" applyAlignment="1">
      <alignment horizontal="center" vertical="center" wrapText="1"/>
    </xf>
  </cellXfs>
  <cellStyles count="19">
    <cellStyle name="Обычный" xfId="0" builtinId="0"/>
    <cellStyle name="Обычный 2" xfId="3"/>
    <cellStyle name="Обычный 3" xfId="6"/>
    <cellStyle name="Обычный 3 2" xfId="9"/>
    <cellStyle name="Обычный 4" xfId="8"/>
    <cellStyle name="Обычный 4 2" xfId="12"/>
    <cellStyle name="Обычный 44" xfId="17"/>
    <cellStyle name="Обычный 5" xfId="11"/>
    <cellStyle name="Обычный 6" xfId="13"/>
    <cellStyle name="Процентный" xfId="1" builtinId="5"/>
    <cellStyle name="Процентный 2" xfId="2"/>
    <cellStyle name="Процентный 3" xfId="5"/>
    <cellStyle name="Процентный 3 2" xfId="18"/>
    <cellStyle name="Процентный 4" xfId="7"/>
    <cellStyle name="Процентный 5" xfId="10"/>
    <cellStyle name="Процентный 6" xfId="14"/>
    <cellStyle name="Финансовый 2" xfId="4"/>
    <cellStyle name="Финансовый 3" xfId="15"/>
    <cellStyle name="Финансовый 4" xfId="16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84677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10458450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1260157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4754225" y="118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43</xdr:row>
      <xdr:rowOff>0</xdr:rowOff>
    </xdr:from>
    <xdr:to>
      <xdr:col>3</xdr:col>
      <xdr:colOff>304800</xdr:colOff>
      <xdr:row>48</xdr:row>
      <xdr:rowOff>134283</xdr:rowOff>
    </xdr:to>
    <xdr:sp macro="" textlink="">
      <xdr:nvSpPr>
        <xdr:cNvPr id="2" name="AutoShape 10"/>
        <xdr:cNvSpPr>
          <a:spLocks noChangeAspect="1" noChangeArrowheads="1"/>
        </xdr:cNvSpPr>
      </xdr:nvSpPr>
      <xdr:spPr bwMode="auto">
        <a:xfrm>
          <a:off x="5553075" y="22317075"/>
          <a:ext cx="304800" cy="108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9391650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9391650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9391650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10572750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555307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3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4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4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4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7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9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2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2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2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5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5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5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5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5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5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5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5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5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5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8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8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8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1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2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3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4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5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6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7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8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9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10" name="AutoShape 7"/>
        <xdr:cNvSpPr>
          <a:spLocks noChangeAspect="1" noChangeArrowheads="1"/>
        </xdr:cNvSpPr>
      </xdr:nvSpPr>
      <xdr:spPr bwMode="auto">
        <a:xfrm>
          <a:off x="858202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9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0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1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2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3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4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5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6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7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8" name="AutoShape 7"/>
        <xdr:cNvSpPr>
          <a:spLocks noChangeAspect="1" noChangeArrowheads="1"/>
        </xdr:cNvSpPr>
      </xdr:nvSpPr>
      <xdr:spPr bwMode="auto">
        <a:xfrm>
          <a:off x="10572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3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7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8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9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0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1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2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3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4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5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6" name="AutoShape 7"/>
        <xdr:cNvSpPr>
          <a:spLocks noChangeAspect="1" noChangeArrowheads="1"/>
        </xdr:cNvSpPr>
      </xdr:nvSpPr>
      <xdr:spPr bwMode="auto">
        <a:xfrm>
          <a:off x="12715875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6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6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6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5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6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7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8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9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90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91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92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93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94" name="AutoShape 7"/>
        <xdr:cNvSpPr>
          <a:spLocks noChangeAspect="1" noChangeArrowheads="1"/>
        </xdr:cNvSpPr>
      </xdr:nvSpPr>
      <xdr:spPr bwMode="auto">
        <a:xfrm>
          <a:off x="146875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96393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96393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96393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123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108204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5600700" y="5541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8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9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0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1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6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7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8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9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0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1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6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7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8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9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0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1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6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7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2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3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4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5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6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7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2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3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4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5" name="AutoShape 7"/>
        <xdr:cNvSpPr>
          <a:spLocks noChangeAspect="1" noChangeArrowheads="1"/>
        </xdr:cNvSpPr>
      </xdr:nvSpPr>
      <xdr:spPr bwMode="auto">
        <a:xfrm>
          <a:off x="87344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0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1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2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3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4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5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0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1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2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3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4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5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6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7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8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9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0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1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2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3" name="AutoShape 7"/>
        <xdr:cNvSpPr>
          <a:spLocks noChangeAspect="1" noChangeArrowheads="1"/>
        </xdr:cNvSpPr>
      </xdr:nvSpPr>
      <xdr:spPr bwMode="auto">
        <a:xfrm>
          <a:off x="108204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8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9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0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1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2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3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8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9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0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1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2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3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4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5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6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7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8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9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40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41" name="AutoShape 7"/>
        <xdr:cNvSpPr>
          <a:spLocks noChangeAspect="1" noChangeArrowheads="1"/>
        </xdr:cNvSpPr>
      </xdr:nvSpPr>
      <xdr:spPr bwMode="auto">
        <a:xfrm>
          <a:off x="130302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6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7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8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9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0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1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6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7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8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9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0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1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2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3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4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5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6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7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8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9" name="AutoShape 7"/>
        <xdr:cNvSpPr>
          <a:spLocks noChangeAspect="1" noChangeArrowheads="1"/>
        </xdr:cNvSpPr>
      </xdr:nvSpPr>
      <xdr:spPr bwMode="auto">
        <a:xfrm>
          <a:off x="15249525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97059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97059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97059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5667375" y="551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7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8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9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4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5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6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7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8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9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4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5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6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7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8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9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4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5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1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2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3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4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5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1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2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3" name="AutoShape 7"/>
        <xdr:cNvSpPr>
          <a:spLocks noChangeAspect="1" noChangeArrowheads="1"/>
        </xdr:cNvSpPr>
      </xdr:nvSpPr>
      <xdr:spPr bwMode="auto">
        <a:xfrm>
          <a:off x="88011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9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0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1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2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3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9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0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1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2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3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4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5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6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7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8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9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0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1" name="AutoShape 7"/>
        <xdr:cNvSpPr>
          <a:spLocks noChangeAspect="1" noChangeArrowheads="1"/>
        </xdr:cNvSpPr>
      </xdr:nvSpPr>
      <xdr:spPr bwMode="auto">
        <a:xfrm>
          <a:off x="108870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7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8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9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0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1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7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8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9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0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1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2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3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4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5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6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7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8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9" name="AutoShape 7"/>
        <xdr:cNvSpPr>
          <a:spLocks noChangeAspect="1" noChangeArrowheads="1"/>
        </xdr:cNvSpPr>
      </xdr:nvSpPr>
      <xdr:spPr bwMode="auto">
        <a:xfrm>
          <a:off x="13096875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4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5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6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7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8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9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4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5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6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7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8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9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0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1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2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3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4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5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6" name="AutoShape 7"/>
        <xdr:cNvSpPr>
          <a:spLocks noChangeAspect="1" noChangeArrowheads="1"/>
        </xdr:cNvSpPr>
      </xdr:nvSpPr>
      <xdr:spPr bwMode="auto">
        <a:xfrm>
          <a:off x="15316200" y="128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1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2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3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4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5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0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1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2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3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4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5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6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7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8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9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0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1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2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3" name="AutoShape 7"/>
        <xdr:cNvSpPr>
          <a:spLocks noChangeAspect="1" noChangeArrowheads="1"/>
        </xdr:cNvSpPr>
      </xdr:nvSpPr>
      <xdr:spPr bwMode="auto">
        <a:xfrm>
          <a:off x="85629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8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9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0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1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2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3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8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9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0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1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2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3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4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5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6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7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8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9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0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1" name="AutoShape 7"/>
        <xdr:cNvSpPr>
          <a:spLocks noChangeAspect="1" noChangeArrowheads="1"/>
        </xdr:cNvSpPr>
      </xdr:nvSpPr>
      <xdr:spPr bwMode="auto">
        <a:xfrm>
          <a:off x="1055370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6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7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8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9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0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1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6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7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8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9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0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1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2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3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4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5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6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7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8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9" name="AutoShape 7"/>
        <xdr:cNvSpPr>
          <a:spLocks noChangeAspect="1" noChangeArrowheads="1"/>
        </xdr:cNvSpPr>
      </xdr:nvSpPr>
      <xdr:spPr bwMode="auto">
        <a:xfrm>
          <a:off x="1269682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4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5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6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7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8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9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4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5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6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7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8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9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0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1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2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3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4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5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6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7" name="AutoShape 7"/>
        <xdr:cNvSpPr>
          <a:spLocks noChangeAspect="1" noChangeArrowheads="1"/>
        </xdr:cNvSpPr>
      </xdr:nvSpPr>
      <xdr:spPr bwMode="auto">
        <a:xfrm>
          <a:off x="14849475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0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1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2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3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0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1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2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" name="AutoShape 7"/>
        <xdr:cNvSpPr>
          <a:spLocks noChangeAspect="1" noChangeArrowheads="1"/>
        </xdr:cNvSpPr>
      </xdr:nvSpPr>
      <xdr:spPr bwMode="auto">
        <a:xfrm>
          <a:off x="89820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8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9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0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1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8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9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0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1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2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3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4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5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6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7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8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9" name="AutoShape 7"/>
        <xdr:cNvSpPr>
          <a:spLocks noChangeAspect="1" noChangeArrowheads="1"/>
        </xdr:cNvSpPr>
      </xdr:nvSpPr>
      <xdr:spPr bwMode="auto">
        <a:xfrm>
          <a:off x="10972800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6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7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8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9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6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7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8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9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0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1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2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3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4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5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6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7" name="AutoShape 7"/>
        <xdr:cNvSpPr>
          <a:spLocks noChangeAspect="1" noChangeArrowheads="1"/>
        </xdr:cNvSpPr>
      </xdr:nvSpPr>
      <xdr:spPr bwMode="auto">
        <a:xfrm>
          <a:off x="1311592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6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7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8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9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0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1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2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3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4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5" name="AutoShape 7"/>
        <xdr:cNvSpPr>
          <a:spLocks noChangeAspect="1" noChangeArrowheads="1"/>
        </xdr:cNvSpPr>
      </xdr:nvSpPr>
      <xdr:spPr bwMode="auto">
        <a:xfrm>
          <a:off x="15268575" y="109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Normal="100" zoomScaleSheetLayoutView="100" workbookViewId="0">
      <selection activeCell="A14" sqref="A14"/>
    </sheetView>
  </sheetViews>
  <sheetFormatPr defaultRowHeight="15" x14ac:dyDescent="0.2"/>
  <cols>
    <col min="1" max="1" width="46" style="1" customWidth="1"/>
    <col min="2" max="3" width="14.85546875" style="1" customWidth="1"/>
    <col min="4" max="4" width="10.5703125" style="1" customWidth="1"/>
    <col min="5" max="5" width="14.85546875" style="1" customWidth="1"/>
    <col min="6" max="6" width="10.7109375" style="1" customWidth="1"/>
    <col min="7" max="7" width="13.28515625" style="1" customWidth="1"/>
    <col min="8" max="8" width="10.7109375" style="1" customWidth="1"/>
    <col min="9" max="9" width="14.85546875" style="1" customWidth="1"/>
    <col min="10" max="10" width="10.7109375" style="1" customWidth="1"/>
    <col min="11" max="11" width="15.85546875" style="1" customWidth="1"/>
    <col min="12" max="12" width="10.7109375" style="1" customWidth="1"/>
    <col min="13" max="13" width="15.5703125" style="1" customWidth="1"/>
    <col min="14" max="14" width="10.7109375" style="1" customWidth="1"/>
    <col min="15" max="16384" width="9.140625" style="1"/>
  </cols>
  <sheetData>
    <row r="1" spans="1:14" x14ac:dyDescent="0.2">
      <c r="A1" s="672">
        <v>116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</row>
    <row r="2" spans="1:14" ht="30.75" customHeight="1" x14ac:dyDescent="0.2">
      <c r="M2" s="670" t="s">
        <v>618</v>
      </c>
      <c r="N2" s="670"/>
    </row>
    <row r="3" spans="1:14" ht="18.75" customHeight="1" x14ac:dyDescent="0.2">
      <c r="A3" s="671" t="s">
        <v>14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</row>
    <row r="4" spans="1:14" x14ac:dyDescent="0.2">
      <c r="E4" s="22"/>
      <c r="N4" s="2" t="s">
        <v>0</v>
      </c>
    </row>
    <row r="5" spans="1:14" ht="42.75" x14ac:dyDescent="0.2">
      <c r="A5" s="3" t="s">
        <v>1</v>
      </c>
      <c r="B5" s="13" t="s">
        <v>24</v>
      </c>
      <c r="C5" s="13" t="s">
        <v>25</v>
      </c>
      <c r="D5" s="13" t="s">
        <v>19</v>
      </c>
      <c r="E5" s="13" t="s">
        <v>26</v>
      </c>
      <c r="F5" s="13" t="s">
        <v>19</v>
      </c>
      <c r="G5" s="13" t="s">
        <v>27</v>
      </c>
      <c r="H5" s="13" t="s">
        <v>19</v>
      </c>
      <c r="I5" s="13" t="s">
        <v>28</v>
      </c>
      <c r="J5" s="13" t="s">
        <v>19</v>
      </c>
      <c r="K5" s="13" t="s">
        <v>29</v>
      </c>
      <c r="L5" s="13" t="s">
        <v>19</v>
      </c>
      <c r="M5" s="13" t="s">
        <v>30</v>
      </c>
      <c r="N5" s="13" t="s">
        <v>19</v>
      </c>
    </row>
    <row r="6" spans="1:14" ht="30" x14ac:dyDescent="0.2">
      <c r="A6" s="4" t="s">
        <v>2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4" ht="60" x14ac:dyDescent="0.2">
      <c r="A7" s="12" t="s">
        <v>12</v>
      </c>
      <c r="B7" s="5"/>
      <c r="C7" s="5"/>
      <c r="D7" s="21">
        <f>IF(B7=0,0,C7/B7)</f>
        <v>0</v>
      </c>
      <c r="E7" s="5"/>
      <c r="F7" s="21">
        <f>IF(C7=0,0,E7/C7)</f>
        <v>0</v>
      </c>
      <c r="G7" s="5">
        <f>ROUND(E7*G12,0)</f>
        <v>0</v>
      </c>
      <c r="H7" s="21">
        <f>IF(E7=0,0,G7/E7)</f>
        <v>0</v>
      </c>
      <c r="I7" s="5">
        <f>ROUND(G7*I12,0)</f>
        <v>0</v>
      </c>
      <c r="J7" s="21">
        <f>IF(G7=0,0,I7/G7)</f>
        <v>0</v>
      </c>
      <c r="K7" s="5">
        <f>ROUND(I7*K12,0)</f>
        <v>0</v>
      </c>
      <c r="L7" s="21">
        <f>IF(I7=0,0,K7/I7)</f>
        <v>0</v>
      </c>
      <c r="M7" s="5">
        <f>ROUND(K7*M12,0)</f>
        <v>0</v>
      </c>
      <c r="N7" s="21">
        <f>IF(K7=0,0,M7/K7)</f>
        <v>0</v>
      </c>
    </row>
    <row r="8" spans="1:14" x14ac:dyDescent="0.2">
      <c r="A8" s="12" t="s">
        <v>13</v>
      </c>
      <c r="B8" s="5"/>
      <c r="C8" s="5"/>
      <c r="D8" s="21">
        <f t="shared" ref="D8" si="0">IF(B8=0,0,C8/B8)</f>
        <v>0</v>
      </c>
      <c r="E8" s="5"/>
      <c r="F8" s="21">
        <f t="shared" ref="F8" si="1">IF(C8=0,0,E8/C8)</f>
        <v>0</v>
      </c>
      <c r="G8" s="5">
        <f>ROUND(E8*G12,0)</f>
        <v>0</v>
      </c>
      <c r="H8" s="21">
        <f>IF(E8=0,0,G8/E8)</f>
        <v>0</v>
      </c>
      <c r="I8" s="5">
        <f>ROUND(G8*I12,0)</f>
        <v>0</v>
      </c>
      <c r="J8" s="21">
        <f>IF(G8=0,0,I8/G8)</f>
        <v>0</v>
      </c>
      <c r="K8" s="5">
        <f>ROUND(I8*K12,0)</f>
        <v>0</v>
      </c>
      <c r="L8" s="21">
        <f>IF(I8=0,0,K8/I8)</f>
        <v>0</v>
      </c>
      <c r="M8" s="5">
        <f>ROUND(K8*M12,0)</f>
        <v>0</v>
      </c>
      <c r="N8" s="21">
        <f>IF(K8=0,0,M8/K8)</f>
        <v>0</v>
      </c>
    </row>
    <row r="9" spans="1:14" ht="30" x14ac:dyDescent="0.2">
      <c r="A9" s="4" t="s">
        <v>3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1:14" ht="60" x14ac:dyDescent="0.2">
      <c r="A10" s="12" t="s">
        <v>12</v>
      </c>
      <c r="B10" s="5"/>
      <c r="C10" s="5"/>
      <c r="D10" s="21">
        <f t="shared" ref="D10:D11" si="2">IF(B10=0,0,C10/B10)</f>
        <v>0</v>
      </c>
      <c r="E10" s="5"/>
      <c r="F10" s="21">
        <f>IF(C10=0,0,E10/C10)</f>
        <v>0</v>
      </c>
      <c r="G10" s="5">
        <f>ROUND(E10*G12,0)</f>
        <v>0</v>
      </c>
      <c r="H10" s="21">
        <f>IF(E10=0,0,G10/E10)</f>
        <v>0</v>
      </c>
      <c r="I10" s="5">
        <f>ROUND(G10*I12,0)</f>
        <v>0</v>
      </c>
      <c r="J10" s="21">
        <f>IF(G10=0,0,I10/G10)</f>
        <v>0</v>
      </c>
      <c r="K10" s="5">
        <f>ROUND(I10*K12,0)</f>
        <v>0</v>
      </c>
      <c r="L10" s="21">
        <f>IF(I10=0,0,K10/I10)</f>
        <v>0</v>
      </c>
      <c r="M10" s="5">
        <f>ROUND(K10*M12,0)</f>
        <v>0</v>
      </c>
      <c r="N10" s="21">
        <f>IF(K10=0,0,M10/K10)</f>
        <v>0</v>
      </c>
    </row>
    <row r="11" spans="1:14" x14ac:dyDescent="0.2">
      <c r="A11" s="12" t="s">
        <v>13</v>
      </c>
      <c r="B11" s="5"/>
      <c r="C11" s="5"/>
      <c r="D11" s="21">
        <f t="shared" si="2"/>
        <v>0</v>
      </c>
      <c r="E11" s="5"/>
      <c r="F11" s="21">
        <f t="shared" ref="F11" si="3">IF(C11=0,0,E11/C11)</f>
        <v>0</v>
      </c>
      <c r="G11" s="5">
        <f>ROUND(E11*G12,0)</f>
        <v>0</v>
      </c>
      <c r="H11" s="21">
        <f>IF(E11=0,0,G11/E11)</f>
        <v>0</v>
      </c>
      <c r="I11" s="5">
        <f>ROUND(G11*I12,0)</f>
        <v>0</v>
      </c>
      <c r="J11" s="21">
        <f>IF(G11=0,0,I11/G11)</f>
        <v>0</v>
      </c>
      <c r="K11" s="5">
        <f>ROUND(I11*K12,0)</f>
        <v>0</v>
      </c>
      <c r="L11" s="21">
        <f>IF(I11=0,0,K11/I11)</f>
        <v>0</v>
      </c>
      <c r="M11" s="5">
        <f>ROUND(K11*M12,0)</f>
        <v>0</v>
      </c>
      <c r="N11" s="21">
        <f>IF(K11=0,0,M11/K11)</f>
        <v>0</v>
      </c>
    </row>
    <row r="12" spans="1:14" ht="30" x14ac:dyDescent="0.2">
      <c r="A12" s="14" t="s">
        <v>15</v>
      </c>
      <c r="B12" s="15" t="s">
        <v>11</v>
      </c>
      <c r="C12" s="15" t="s">
        <v>11</v>
      </c>
      <c r="D12" s="15" t="s">
        <v>11</v>
      </c>
      <c r="E12" s="15" t="s">
        <v>11</v>
      </c>
      <c r="F12" s="15" t="s">
        <v>11</v>
      </c>
      <c r="G12" s="16"/>
      <c r="H12" s="15" t="s">
        <v>11</v>
      </c>
      <c r="I12" s="16"/>
      <c r="J12" s="15" t="s">
        <v>11</v>
      </c>
      <c r="K12" s="16"/>
      <c r="L12" s="15" t="s">
        <v>11</v>
      </c>
      <c r="M12" s="16"/>
      <c r="N12" s="15" t="s">
        <v>11</v>
      </c>
    </row>
    <row r="13" spans="1:14" x14ac:dyDescent="0.2">
      <c r="A13" s="8" t="s">
        <v>4</v>
      </c>
      <c r="B13" s="9">
        <f>IF(B25=0,0,B26/B25)</f>
        <v>0</v>
      </c>
      <c r="C13" s="9">
        <f>IF(C25=0,0,C26/C25)</f>
        <v>0</v>
      </c>
      <c r="D13" s="9" t="s">
        <v>11</v>
      </c>
      <c r="E13" s="9">
        <f t="shared" ref="E13" si="4">IF(E25=0,0,E26/E25)</f>
        <v>0</v>
      </c>
      <c r="F13" s="9" t="s">
        <v>11</v>
      </c>
      <c r="G13" s="17">
        <f>ROUND(IF(AVERAGE(B13,C13,E13)&gt;1,1,AVERAGE(B13,C13,E13)),4)</f>
        <v>0</v>
      </c>
      <c r="H13" s="9" t="s">
        <v>11</v>
      </c>
      <c r="I13" s="17">
        <f>G13</f>
        <v>0</v>
      </c>
      <c r="J13" s="9" t="s">
        <v>11</v>
      </c>
      <c r="K13" s="17">
        <f>I13</f>
        <v>0</v>
      </c>
      <c r="L13" s="9" t="s">
        <v>11</v>
      </c>
      <c r="M13" s="17">
        <f t="shared" ref="M13" si="5">K13</f>
        <v>0</v>
      </c>
      <c r="N13" s="9" t="s">
        <v>11</v>
      </c>
    </row>
    <row r="14" spans="1:14" ht="45" x14ac:dyDescent="0.2">
      <c r="A14" s="4" t="s">
        <v>10</v>
      </c>
      <c r="B14" s="11" t="s">
        <v>11</v>
      </c>
      <c r="C14" s="11" t="s">
        <v>11</v>
      </c>
      <c r="D14" s="11" t="s">
        <v>11</v>
      </c>
      <c r="E14" s="11" t="s">
        <v>11</v>
      </c>
      <c r="F14" s="11" t="s">
        <v>11</v>
      </c>
      <c r="G14" s="11">
        <v>0.17</v>
      </c>
      <c r="H14" s="11" t="s">
        <v>11</v>
      </c>
      <c r="I14" s="11">
        <v>0.17</v>
      </c>
      <c r="J14" s="11" t="s">
        <v>11</v>
      </c>
      <c r="K14" s="11">
        <v>0.17</v>
      </c>
      <c r="L14" s="11" t="s">
        <v>11</v>
      </c>
      <c r="M14" s="11">
        <v>0.17</v>
      </c>
      <c r="N14" s="11" t="s">
        <v>11</v>
      </c>
    </row>
    <row r="15" spans="1:14" ht="30" x14ac:dyDescent="0.2">
      <c r="A15" s="4" t="s">
        <v>5</v>
      </c>
      <c r="B15" s="5" t="s">
        <v>11</v>
      </c>
      <c r="C15" s="5" t="s">
        <v>11</v>
      </c>
      <c r="D15" s="5" t="s">
        <v>11</v>
      </c>
      <c r="E15" s="5" t="s">
        <v>11</v>
      </c>
      <c r="F15" s="5" t="s">
        <v>11</v>
      </c>
      <c r="G15" s="5">
        <f>ROUND(((G7*G14-G10)+(G8*G14-G11))*G13,0)</f>
        <v>0</v>
      </c>
      <c r="H15" s="5" t="s">
        <v>11</v>
      </c>
      <c r="I15" s="5">
        <f>ROUND(((I7*I14-I10)+(I8*I14-I11))*I13,0)</f>
        <v>0</v>
      </c>
      <c r="J15" s="5" t="s">
        <v>11</v>
      </c>
      <c r="K15" s="5">
        <f>ROUND(((K7*K14-K10)+(K8*K14-K11))*K13,0)</f>
        <v>0</v>
      </c>
      <c r="L15" s="5" t="s">
        <v>11</v>
      </c>
      <c r="M15" s="5">
        <f>ROUND(((M7*M14-M10)+(M8*M14-M11))*M13,0)</f>
        <v>0</v>
      </c>
      <c r="N15" s="5" t="s">
        <v>11</v>
      </c>
    </row>
    <row r="16" spans="1:14" ht="28.5" x14ac:dyDescent="0.2">
      <c r="A16" s="6" t="s">
        <v>6</v>
      </c>
      <c r="B16" s="5" t="s">
        <v>11</v>
      </c>
      <c r="C16" s="5" t="s">
        <v>11</v>
      </c>
      <c r="D16" s="5" t="s">
        <v>11</v>
      </c>
      <c r="E16" s="5" t="s">
        <v>11</v>
      </c>
      <c r="F16" s="5" t="s">
        <v>11</v>
      </c>
      <c r="G16" s="7">
        <f>G17+G18+G19+G20+G21+G24+G22+G23</f>
        <v>0</v>
      </c>
      <c r="H16" s="5" t="s">
        <v>11</v>
      </c>
      <c r="I16" s="7">
        <f>I17+I18+I19+I20+I21+I24+I22+I23</f>
        <v>0</v>
      </c>
      <c r="J16" s="5" t="s">
        <v>11</v>
      </c>
      <c r="K16" s="7">
        <f>K17+K18+K19+K20+K21+K24+K22+K23</f>
        <v>0</v>
      </c>
      <c r="L16" s="5" t="s">
        <v>11</v>
      </c>
      <c r="M16" s="7">
        <f>M17+M18+M19+M20+M21+M24+M22+M23</f>
        <v>0</v>
      </c>
      <c r="N16" s="5" t="s">
        <v>11</v>
      </c>
    </row>
    <row r="17" spans="1:14" ht="30" x14ac:dyDescent="0.2">
      <c r="A17" s="10" t="s">
        <v>8</v>
      </c>
      <c r="B17" s="5" t="s">
        <v>11</v>
      </c>
      <c r="C17" s="5" t="s">
        <v>11</v>
      </c>
      <c r="D17" s="5" t="s">
        <v>11</v>
      </c>
      <c r="E17" s="5" t="s">
        <v>11</v>
      </c>
      <c r="F17" s="5" t="s">
        <v>11</v>
      </c>
      <c r="G17" s="5"/>
      <c r="H17" s="5" t="s">
        <v>11</v>
      </c>
      <c r="I17" s="5"/>
      <c r="J17" s="5" t="s">
        <v>11</v>
      </c>
      <c r="K17" s="5"/>
      <c r="L17" s="5" t="s">
        <v>11</v>
      </c>
      <c r="M17" s="5"/>
      <c r="N17" s="5" t="s">
        <v>11</v>
      </c>
    </row>
    <row r="18" spans="1:14" ht="30" x14ac:dyDescent="0.2">
      <c r="A18" s="10" t="s">
        <v>9</v>
      </c>
      <c r="B18" s="5" t="s">
        <v>11</v>
      </c>
      <c r="C18" s="5" t="s">
        <v>11</v>
      </c>
      <c r="D18" s="5" t="s">
        <v>11</v>
      </c>
      <c r="E18" s="5" t="s">
        <v>11</v>
      </c>
      <c r="F18" s="5" t="s">
        <v>11</v>
      </c>
      <c r="G18" s="5"/>
      <c r="H18" s="5" t="s">
        <v>11</v>
      </c>
      <c r="I18" s="5"/>
      <c r="J18" s="5" t="s">
        <v>11</v>
      </c>
      <c r="K18" s="5"/>
      <c r="L18" s="5" t="s">
        <v>11</v>
      </c>
      <c r="M18" s="5"/>
      <c r="N18" s="5" t="s">
        <v>11</v>
      </c>
    </row>
    <row r="19" spans="1:14" x14ac:dyDescent="0.2">
      <c r="A19" s="10" t="s">
        <v>21</v>
      </c>
      <c r="B19" s="5" t="s">
        <v>11</v>
      </c>
      <c r="C19" s="5" t="s">
        <v>11</v>
      </c>
      <c r="D19" s="5" t="s">
        <v>11</v>
      </c>
      <c r="E19" s="5" t="s">
        <v>11</v>
      </c>
      <c r="F19" s="5" t="s">
        <v>11</v>
      </c>
      <c r="G19" s="5"/>
      <c r="H19" s="5" t="s">
        <v>11</v>
      </c>
      <c r="I19" s="5"/>
      <c r="J19" s="5" t="s">
        <v>11</v>
      </c>
      <c r="K19" s="5"/>
      <c r="L19" s="5" t="s">
        <v>11</v>
      </c>
      <c r="M19" s="5"/>
      <c r="N19" s="5" t="s">
        <v>11</v>
      </c>
    </row>
    <row r="20" spans="1:14" x14ac:dyDescent="0.2">
      <c r="A20" s="10" t="s">
        <v>7</v>
      </c>
      <c r="B20" s="5" t="s">
        <v>11</v>
      </c>
      <c r="C20" s="5" t="s">
        <v>11</v>
      </c>
      <c r="D20" s="5" t="s">
        <v>11</v>
      </c>
      <c r="E20" s="5" t="s">
        <v>11</v>
      </c>
      <c r="F20" s="5" t="s">
        <v>11</v>
      </c>
      <c r="G20" s="5"/>
      <c r="H20" s="5" t="s">
        <v>11</v>
      </c>
      <c r="I20" s="5"/>
      <c r="J20" s="5" t="s">
        <v>11</v>
      </c>
      <c r="K20" s="5"/>
      <c r="L20" s="5" t="s">
        <v>11</v>
      </c>
      <c r="M20" s="5"/>
      <c r="N20" s="5" t="s">
        <v>11</v>
      </c>
    </row>
    <row r="21" spans="1:14" ht="45" x14ac:dyDescent="0.2">
      <c r="A21" s="10" t="s">
        <v>16</v>
      </c>
      <c r="B21" s="5" t="s">
        <v>11</v>
      </c>
      <c r="C21" s="5" t="s">
        <v>11</v>
      </c>
      <c r="D21" s="5" t="s">
        <v>11</v>
      </c>
      <c r="E21" s="5" t="s">
        <v>11</v>
      </c>
      <c r="F21" s="5" t="s">
        <v>11</v>
      </c>
      <c r="G21" s="5"/>
      <c r="H21" s="5" t="s">
        <v>11</v>
      </c>
      <c r="I21" s="5"/>
      <c r="J21" s="5" t="s">
        <v>11</v>
      </c>
      <c r="K21" s="5"/>
      <c r="L21" s="5" t="s">
        <v>11</v>
      </c>
      <c r="M21" s="5"/>
      <c r="N21" s="5" t="s">
        <v>11</v>
      </c>
    </row>
    <row r="22" spans="1:14" ht="45" x14ac:dyDescent="0.2">
      <c r="A22" s="10" t="s">
        <v>20</v>
      </c>
      <c r="B22" s="5" t="s">
        <v>11</v>
      </c>
      <c r="C22" s="5" t="s">
        <v>11</v>
      </c>
      <c r="D22" s="5" t="s">
        <v>11</v>
      </c>
      <c r="E22" s="5" t="s">
        <v>11</v>
      </c>
      <c r="F22" s="5" t="s">
        <v>11</v>
      </c>
      <c r="G22" s="5"/>
      <c r="H22" s="5" t="s">
        <v>11</v>
      </c>
      <c r="I22" s="5"/>
      <c r="J22" s="5" t="s">
        <v>11</v>
      </c>
      <c r="K22" s="5"/>
      <c r="L22" s="5" t="s">
        <v>11</v>
      </c>
      <c r="M22" s="5"/>
      <c r="N22" s="5" t="s">
        <v>11</v>
      </c>
    </row>
    <row r="23" spans="1:14" x14ac:dyDescent="0.2">
      <c r="A23" s="10" t="s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2">
      <c r="A24" s="10" t="s">
        <v>23</v>
      </c>
      <c r="B24" s="5" t="s">
        <v>11</v>
      </c>
      <c r="C24" s="5" t="s">
        <v>11</v>
      </c>
      <c r="D24" s="5" t="s">
        <v>11</v>
      </c>
      <c r="E24" s="5" t="s">
        <v>11</v>
      </c>
      <c r="F24" s="5" t="s">
        <v>11</v>
      </c>
      <c r="G24" s="5"/>
      <c r="H24" s="5" t="s">
        <v>11</v>
      </c>
      <c r="I24" s="5"/>
      <c r="J24" s="5" t="s">
        <v>11</v>
      </c>
      <c r="K24" s="5"/>
      <c r="L24" s="5" t="s">
        <v>11</v>
      </c>
      <c r="M24" s="5"/>
      <c r="N24" s="5" t="s">
        <v>11</v>
      </c>
    </row>
    <row r="25" spans="1:14" x14ac:dyDescent="0.2">
      <c r="A25" s="4" t="s">
        <v>18</v>
      </c>
      <c r="B25" s="5"/>
      <c r="C25" s="5"/>
      <c r="D25" s="21">
        <f t="shared" ref="D25:D26" si="6">IF(B25=0,0,C25/B25)</f>
        <v>0</v>
      </c>
      <c r="E25" s="5"/>
      <c r="F25" s="21">
        <f>IF(C25=0,0,E25/C25)</f>
        <v>0</v>
      </c>
      <c r="G25" s="5" t="s">
        <v>11</v>
      </c>
      <c r="H25" s="5" t="s">
        <v>11</v>
      </c>
      <c r="I25" s="5" t="s">
        <v>11</v>
      </c>
      <c r="J25" s="5" t="s">
        <v>11</v>
      </c>
      <c r="K25" s="5" t="s">
        <v>11</v>
      </c>
      <c r="L25" s="5" t="s">
        <v>11</v>
      </c>
      <c r="M25" s="5" t="s">
        <v>11</v>
      </c>
      <c r="N25" s="5" t="s">
        <v>11</v>
      </c>
    </row>
    <row r="26" spans="1:14" x14ac:dyDescent="0.2">
      <c r="A26" s="23" t="s">
        <v>17</v>
      </c>
      <c r="B26" s="24"/>
      <c r="C26" s="24"/>
      <c r="D26" s="25">
        <f t="shared" si="6"/>
        <v>0</v>
      </c>
      <c r="E26" s="24"/>
      <c r="F26" s="25">
        <f t="shared" ref="F26:N26" si="7">IF(C26=0,0,E26/C26)</f>
        <v>0</v>
      </c>
      <c r="G26" s="24">
        <f>ROUND(G15+G16,0)</f>
        <v>0</v>
      </c>
      <c r="H26" s="25">
        <f t="shared" si="7"/>
        <v>0</v>
      </c>
      <c r="I26" s="24">
        <f t="shared" ref="I26:M26" si="8">ROUND(I15+I16,0)</f>
        <v>0</v>
      </c>
      <c r="J26" s="25">
        <f t="shared" si="7"/>
        <v>0</v>
      </c>
      <c r="K26" s="24">
        <f t="shared" si="8"/>
        <v>0</v>
      </c>
      <c r="L26" s="25">
        <f t="shared" si="7"/>
        <v>0</v>
      </c>
      <c r="M26" s="24">
        <f t="shared" si="8"/>
        <v>0</v>
      </c>
      <c r="N26" s="25">
        <f t="shared" si="7"/>
        <v>0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Normal="100" zoomScaleSheetLayoutView="100" workbookViewId="0">
      <selection activeCell="C2" sqref="C2"/>
    </sheetView>
  </sheetViews>
  <sheetFormatPr defaultRowHeight="15" x14ac:dyDescent="0.25"/>
  <cols>
    <col min="1" max="1" width="47.85546875" style="183" customWidth="1"/>
    <col min="2" max="2" width="20.85546875" style="183" customWidth="1"/>
    <col min="3" max="7" width="13.7109375" style="183" customWidth="1"/>
    <col min="8" max="16384" width="9.140625" style="183"/>
  </cols>
  <sheetData>
    <row r="1" spans="1:7" ht="15.75" x14ac:dyDescent="0.25">
      <c r="A1" s="680">
        <v>129</v>
      </c>
      <c r="B1" s="680"/>
    </row>
    <row r="2" spans="1:7" ht="25.5" x14ac:dyDescent="0.25">
      <c r="B2" s="184" t="s">
        <v>627</v>
      </c>
      <c r="C2" s="184"/>
      <c r="D2" s="184"/>
      <c r="E2" s="184"/>
      <c r="F2" s="184"/>
      <c r="G2" s="184"/>
    </row>
    <row r="3" spans="1:7" ht="45" customHeight="1" x14ac:dyDescent="0.25">
      <c r="A3" s="681" t="s">
        <v>143</v>
      </c>
      <c r="B3" s="681"/>
    </row>
    <row r="4" spans="1:7" ht="15.75" x14ac:dyDescent="0.25">
      <c r="A4" s="185"/>
      <c r="B4" s="186" t="s">
        <v>0</v>
      </c>
      <c r="C4" s="186"/>
      <c r="D4" s="186"/>
      <c r="E4" s="186"/>
      <c r="F4" s="186"/>
      <c r="G4" s="186"/>
    </row>
    <row r="5" spans="1:7" ht="39.75" customHeight="1" x14ac:dyDescent="0.25">
      <c r="A5" s="187" t="s">
        <v>1</v>
      </c>
      <c r="B5" s="187" t="s">
        <v>144</v>
      </c>
      <c r="C5" s="187" t="s">
        <v>145</v>
      </c>
      <c r="D5" s="187" t="s">
        <v>146</v>
      </c>
      <c r="E5" s="187" t="s">
        <v>147</v>
      </c>
      <c r="F5" s="187" t="s">
        <v>148</v>
      </c>
      <c r="G5" s="187" t="s">
        <v>149</v>
      </c>
    </row>
    <row r="6" spans="1:7" ht="30" customHeight="1" x14ac:dyDescent="0.25">
      <c r="A6" s="188" t="s">
        <v>44</v>
      </c>
      <c r="B6" s="32">
        <f>SUM(C6:G6)</f>
        <v>0</v>
      </c>
      <c r="C6" s="32">
        <f>'182 1 03 02021'!$E$20</f>
        <v>0</v>
      </c>
      <c r="D6" s="32">
        <f>'182 1 03 02022'!$E$20</f>
        <v>0</v>
      </c>
      <c r="E6" s="32">
        <f>'182 1 03 02090'!$E$27</f>
        <v>0</v>
      </c>
      <c r="F6" s="32">
        <f>'182 1 03 02091'!$E$27</f>
        <v>0</v>
      </c>
      <c r="G6" s="32">
        <f>'182 1 03 02100'!$E$20</f>
        <v>0</v>
      </c>
    </row>
    <row r="7" spans="1:7" ht="31.5" customHeight="1" x14ac:dyDescent="0.25">
      <c r="A7" s="188" t="s">
        <v>45</v>
      </c>
      <c r="B7" s="32">
        <f>SUM(C7:G7)</f>
        <v>0</v>
      </c>
      <c r="C7" s="32">
        <f>'182 1 03 02021'!$G$20</f>
        <v>0</v>
      </c>
      <c r="D7" s="32">
        <f>'182 1 03 02022'!$G$20</f>
        <v>0</v>
      </c>
      <c r="E7" s="32">
        <f>'182 1 03 02090'!$G$27</f>
        <v>0</v>
      </c>
      <c r="F7" s="32">
        <f>'182 1 03 02091'!$G$27</f>
        <v>0</v>
      </c>
      <c r="G7" s="32">
        <f>'182 1 03 02100'!$G$20</f>
        <v>0</v>
      </c>
    </row>
    <row r="8" spans="1:7" ht="30" customHeight="1" x14ac:dyDescent="0.25">
      <c r="A8" s="189" t="s">
        <v>46</v>
      </c>
      <c r="B8" s="190" t="str">
        <f>IF(B6=0," ",B7/B6)</f>
        <v xml:space="preserve"> </v>
      </c>
      <c r="C8" s="190"/>
      <c r="D8" s="190"/>
      <c r="E8" s="190"/>
      <c r="F8" s="190"/>
      <c r="G8" s="190"/>
    </row>
    <row r="9" spans="1:7" ht="30" customHeight="1" x14ac:dyDescent="0.25">
      <c r="A9" s="188" t="s">
        <v>47</v>
      </c>
      <c r="B9" s="32">
        <f>SUM(C9:G9)</f>
        <v>0</v>
      </c>
      <c r="C9" s="32">
        <f>'182 1 03 02021'!$I$20</f>
        <v>0</v>
      </c>
      <c r="D9" s="32">
        <f>'182 1 03 02022'!$I$20</f>
        <v>0</v>
      </c>
      <c r="E9" s="32">
        <f>'182 1 03 02090'!$I$27</f>
        <v>0</v>
      </c>
      <c r="F9" s="32">
        <f>'182 1 03 02091'!$I$27</f>
        <v>0</v>
      </c>
      <c r="G9" s="32">
        <f>'182 1 03 02100'!$I$20</f>
        <v>0</v>
      </c>
    </row>
    <row r="10" spans="1:7" ht="30" customHeight="1" x14ac:dyDescent="0.25">
      <c r="A10" s="189" t="s">
        <v>46</v>
      </c>
      <c r="B10" s="190" t="str">
        <f>IF(B7=0," ",B9/B7)</f>
        <v xml:space="preserve"> </v>
      </c>
      <c r="C10" s="190"/>
      <c r="D10" s="190"/>
      <c r="E10" s="190"/>
      <c r="F10" s="190"/>
      <c r="G10" s="190"/>
    </row>
    <row r="11" spans="1:7" ht="30" customHeight="1" x14ac:dyDescent="0.25">
      <c r="A11" s="188" t="s">
        <v>48</v>
      </c>
      <c r="B11" s="32">
        <f>SUM(C11:G11)</f>
        <v>0</v>
      </c>
      <c r="C11" s="32">
        <f>'182 1 03 02021'!$K$20</f>
        <v>0</v>
      </c>
      <c r="D11" s="32">
        <f>'182 1 03 02022'!$K$20</f>
        <v>0</v>
      </c>
      <c r="E11" s="32">
        <f>'182 1 03 02090'!$K$27</f>
        <v>0</v>
      </c>
      <c r="F11" s="32">
        <f>'182 1 03 02091'!$K$27</f>
        <v>0</v>
      </c>
      <c r="G11" s="32">
        <f>'182 1 03 02100'!$K$20</f>
        <v>0</v>
      </c>
    </row>
    <row r="12" spans="1:7" ht="30" customHeight="1" x14ac:dyDescent="0.25">
      <c r="A12" s="189" t="s">
        <v>46</v>
      </c>
      <c r="B12" s="190" t="str">
        <f>IF(B9=0," ",B11/B9)</f>
        <v xml:space="preserve"> </v>
      </c>
      <c r="C12" s="190"/>
      <c r="D12" s="190"/>
      <c r="E12" s="190"/>
      <c r="F12" s="190"/>
      <c r="G12" s="190"/>
    </row>
    <row r="13" spans="1:7" ht="30" customHeight="1" x14ac:dyDescent="0.25">
      <c r="A13" s="188" t="s">
        <v>49</v>
      </c>
      <c r="B13" s="32">
        <f>SUM(C13:G13)</f>
        <v>0</v>
      </c>
      <c r="C13" s="32">
        <f>'182 1 03 02021'!$M$20</f>
        <v>0</v>
      </c>
      <c r="D13" s="32">
        <f>'182 1 03 02022'!$M$20</f>
        <v>0</v>
      </c>
      <c r="E13" s="32">
        <f>'182 1 03 02090'!$M$27</f>
        <v>0</v>
      </c>
      <c r="F13" s="32">
        <f>'182 1 03 02091'!$M$27</f>
        <v>0</v>
      </c>
      <c r="G13" s="32">
        <f>'182 1 03 02100'!$M$20</f>
        <v>0</v>
      </c>
    </row>
    <row r="14" spans="1:7" ht="30" customHeight="1" x14ac:dyDescent="0.25">
      <c r="A14" s="189" t="s">
        <v>46</v>
      </c>
      <c r="B14" s="190" t="str">
        <f>IF(B11=0," ",B13/B11)</f>
        <v xml:space="preserve"> </v>
      </c>
      <c r="C14" s="190"/>
      <c r="D14" s="190"/>
      <c r="E14" s="190"/>
      <c r="F14" s="190"/>
      <c r="G14" s="190"/>
    </row>
  </sheetData>
  <mergeCells count="2">
    <mergeCell ref="A1:B1"/>
    <mergeCell ref="A3:B3"/>
  </mergeCells>
  <printOptions horizontalCentered="1"/>
  <pageMargins left="0" right="0" top="0.74803149606299213" bottom="0.74803149606299213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Normal="100" zoomScaleSheetLayoutView="100" workbookViewId="0">
      <pane xSplit="1" ySplit="5" topLeftCell="B6" activePane="bottomRight" state="frozen"/>
      <selection activeCell="A3" sqref="A3:B3"/>
      <selection pane="topRight" activeCell="A3" sqref="A3:B3"/>
      <selection pane="bottomLeft" activeCell="A3" sqref="A3:B3"/>
      <selection pane="bottomRight" activeCell="O2" sqref="O2"/>
    </sheetView>
  </sheetViews>
  <sheetFormatPr defaultRowHeight="15.75" x14ac:dyDescent="0.2"/>
  <cols>
    <col min="1" max="1" width="42.42578125" style="192" customWidth="1"/>
    <col min="2" max="3" width="14.42578125" style="192" customWidth="1"/>
    <col min="4" max="4" width="10.7109375" style="192" customWidth="1"/>
    <col min="5" max="5" width="14.5703125" style="216" customWidth="1"/>
    <col min="6" max="6" width="10.7109375" style="216" customWidth="1"/>
    <col min="7" max="7" width="14.42578125" style="191" customWidth="1"/>
    <col min="8" max="8" width="10.7109375" style="191" customWidth="1"/>
    <col min="9" max="9" width="13.28515625" style="203" customWidth="1"/>
    <col min="10" max="10" width="10.7109375" style="203" customWidth="1"/>
    <col min="11" max="11" width="14.85546875" style="203" customWidth="1"/>
    <col min="12" max="12" width="10.7109375" style="203" customWidth="1"/>
    <col min="13" max="13" width="15.85546875" style="203" customWidth="1"/>
    <col min="14" max="14" width="10.7109375" style="203" customWidth="1"/>
    <col min="15" max="16384" width="9.140625" style="203"/>
  </cols>
  <sheetData>
    <row r="1" spans="1:15" s="191" customFormat="1" x14ac:dyDescent="0.2">
      <c r="A1" s="680">
        <v>130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</row>
    <row r="2" spans="1:15" s="191" customFormat="1" ht="31.5" customHeight="1" x14ac:dyDescent="0.2">
      <c r="A2" s="192"/>
      <c r="B2" s="192"/>
      <c r="C2" s="192"/>
      <c r="D2" s="192"/>
      <c r="M2" s="682" t="s">
        <v>628</v>
      </c>
      <c r="N2" s="682"/>
    </row>
    <row r="3" spans="1:15" s="191" customFormat="1" ht="44.25" customHeight="1" x14ac:dyDescent="0.2">
      <c r="A3" s="193" t="s">
        <v>150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5" s="191" customFormat="1" x14ac:dyDescent="0.2">
      <c r="A4" s="185"/>
      <c r="B4" s="185"/>
      <c r="C4" s="185"/>
      <c r="D4" s="185"/>
      <c r="E4" s="185"/>
      <c r="F4" s="185"/>
      <c r="N4" s="186" t="s">
        <v>0</v>
      </c>
    </row>
    <row r="5" spans="1:15" s="191" customFormat="1" ht="42.75" x14ac:dyDescent="0.2">
      <c r="A5" s="187" t="s">
        <v>1</v>
      </c>
      <c r="B5" s="194" t="s">
        <v>24</v>
      </c>
      <c r="C5" s="194" t="s">
        <v>25</v>
      </c>
      <c r="D5" s="194" t="s">
        <v>19</v>
      </c>
      <c r="E5" s="194" t="s">
        <v>26</v>
      </c>
      <c r="F5" s="194" t="s">
        <v>19</v>
      </c>
      <c r="G5" s="194" t="s">
        <v>27</v>
      </c>
      <c r="H5" s="194" t="s">
        <v>19</v>
      </c>
      <c r="I5" s="194" t="s">
        <v>28</v>
      </c>
      <c r="J5" s="194" t="s">
        <v>19</v>
      </c>
      <c r="K5" s="194" t="s">
        <v>29</v>
      </c>
      <c r="L5" s="194" t="s">
        <v>19</v>
      </c>
      <c r="M5" s="194" t="s">
        <v>30</v>
      </c>
      <c r="N5" s="194" t="s">
        <v>19</v>
      </c>
    </row>
    <row r="6" spans="1:15" s="191" customFormat="1" x14ac:dyDescent="0.2">
      <c r="A6" s="195" t="s">
        <v>151</v>
      </c>
      <c r="B6" s="196"/>
      <c r="C6" s="196"/>
      <c r="D6" s="197">
        <f>IF(B6=0,0,C6/B6)</f>
        <v>0</v>
      </c>
      <c r="E6" s="196"/>
      <c r="F6" s="197">
        <f>IF(C6=0,0,E6/C6)</f>
        <v>0</v>
      </c>
      <c r="G6" s="196">
        <f>E6*G8</f>
        <v>0</v>
      </c>
      <c r="H6" s="197">
        <f>IF(E6=0,0,G6/E6)</f>
        <v>0</v>
      </c>
      <c r="I6" s="196">
        <f>G6*I8</f>
        <v>0</v>
      </c>
      <c r="J6" s="197">
        <f>IF(G6=0,0,I6/G6)</f>
        <v>0</v>
      </c>
      <c r="K6" s="196">
        <f>I6*K8</f>
        <v>0</v>
      </c>
      <c r="L6" s="197">
        <f>IF(I6=0,0,K6/I6)</f>
        <v>0</v>
      </c>
      <c r="M6" s="196">
        <f>K6*M8</f>
        <v>0</v>
      </c>
      <c r="N6" s="197">
        <f>IF(K6=0,0,M6/K6)</f>
        <v>0</v>
      </c>
    </row>
    <row r="7" spans="1:15" s="191" customFormat="1" x14ac:dyDescent="0.2">
      <c r="A7" s="195" t="s">
        <v>152</v>
      </c>
      <c r="B7" s="196"/>
      <c r="C7" s="196"/>
      <c r="D7" s="197">
        <f>IF(B7=0,0,C7/B7)</f>
        <v>0</v>
      </c>
      <c r="E7" s="196"/>
      <c r="F7" s="197">
        <f>IF(C7=0,0,E7/C7)</f>
        <v>0</v>
      </c>
      <c r="G7" s="196">
        <f>E7*G8</f>
        <v>0</v>
      </c>
      <c r="H7" s="197">
        <f>IF(E7=0,0,G7/E7)</f>
        <v>0</v>
      </c>
      <c r="I7" s="196">
        <f>G7*I8</f>
        <v>0</v>
      </c>
      <c r="J7" s="197">
        <f>IF(G7=0,0,I7/G7)</f>
        <v>0</v>
      </c>
      <c r="K7" s="196">
        <f>I7*K8</f>
        <v>0</v>
      </c>
      <c r="L7" s="197">
        <f>IF(I7=0,0,K7/I7)</f>
        <v>0</v>
      </c>
      <c r="M7" s="196">
        <f t="shared" ref="M7" si="0">K7*M8</f>
        <v>0</v>
      </c>
      <c r="N7" s="197">
        <f>IF(K7=0,0,M7/K7)</f>
        <v>0</v>
      </c>
    </row>
    <row r="8" spans="1:15" s="191" customFormat="1" x14ac:dyDescent="0.2">
      <c r="A8" s="198" t="s">
        <v>153</v>
      </c>
      <c r="B8" s="199" t="s">
        <v>11</v>
      </c>
      <c r="C8" s="199" t="s">
        <v>11</v>
      </c>
      <c r="D8" s="199" t="s">
        <v>11</v>
      </c>
      <c r="E8" s="199" t="s">
        <v>11</v>
      </c>
      <c r="F8" s="199" t="s">
        <v>11</v>
      </c>
      <c r="G8" s="200"/>
      <c r="H8" s="199" t="s">
        <v>11</v>
      </c>
      <c r="I8" s="200"/>
      <c r="J8" s="199" t="s">
        <v>11</v>
      </c>
      <c r="K8" s="200"/>
      <c r="L8" s="199" t="s">
        <v>11</v>
      </c>
      <c r="M8" s="200"/>
      <c r="N8" s="199" t="s">
        <v>11</v>
      </c>
    </row>
    <row r="9" spans="1:15" s="191" customFormat="1" x14ac:dyDescent="0.2">
      <c r="A9" s="201" t="s">
        <v>154</v>
      </c>
      <c r="B9" s="17">
        <f>IF(B19=0,0,B20/B19)</f>
        <v>0</v>
      </c>
      <c r="C9" s="17">
        <f>IF(C19=0,0,C20/C19)</f>
        <v>0</v>
      </c>
      <c r="D9" s="202" t="s">
        <v>11</v>
      </c>
      <c r="E9" s="17">
        <f>IF(E19=0,0,E20/E19)</f>
        <v>0</v>
      </c>
      <c r="F9" s="202" t="s">
        <v>11</v>
      </c>
      <c r="G9" s="17">
        <f>ROUND(IF(AVERAGE(E9,C9,B9)&gt;1,1,AVERAGE(E9,C9,B9)),4)</f>
        <v>0</v>
      </c>
      <c r="H9" s="202" t="s">
        <v>11</v>
      </c>
      <c r="I9" s="17">
        <f>G9</f>
        <v>0</v>
      </c>
      <c r="J9" s="202" t="s">
        <v>11</v>
      </c>
      <c r="K9" s="17">
        <f>I9</f>
        <v>0</v>
      </c>
      <c r="L9" s="202" t="s">
        <v>11</v>
      </c>
      <c r="M9" s="17">
        <f t="shared" ref="M9" si="1">K9</f>
        <v>0</v>
      </c>
      <c r="N9" s="202" t="s">
        <v>11</v>
      </c>
    </row>
    <row r="10" spans="1:15" ht="30" x14ac:dyDescent="0.2">
      <c r="A10" s="195" t="s">
        <v>155</v>
      </c>
      <c r="B10" s="196"/>
      <c r="C10" s="196"/>
      <c r="D10" s="197">
        <f>IF(B10=0,0,C10/B10)</f>
        <v>0</v>
      </c>
      <c r="E10" s="196"/>
      <c r="F10" s="197">
        <f>IF(C10=0,0,E10/C10)</f>
        <v>0</v>
      </c>
      <c r="G10" s="196"/>
      <c r="H10" s="197">
        <f>IF(E10=0,0,G10/E10)</f>
        <v>0</v>
      </c>
      <c r="I10" s="196">
        <f>G10*I8</f>
        <v>0</v>
      </c>
      <c r="J10" s="197">
        <f>IF(G10=0,0,I10/G10)</f>
        <v>0</v>
      </c>
      <c r="K10" s="196">
        <f>I10*K8</f>
        <v>0</v>
      </c>
      <c r="L10" s="197">
        <f>IF(I10=0,0,K10/I10)</f>
        <v>0</v>
      </c>
      <c r="M10" s="196">
        <f>K10*M8</f>
        <v>0</v>
      </c>
      <c r="N10" s="197">
        <f>IF(K10=0,0,M10/K10)</f>
        <v>0</v>
      </c>
      <c r="O10" s="203">
        <f>M10*M8</f>
        <v>0</v>
      </c>
    </row>
    <row r="11" spans="1:15" s="191" customFormat="1" ht="30" x14ac:dyDescent="0.2">
      <c r="A11" s="204" t="s">
        <v>156</v>
      </c>
      <c r="B11" s="202" t="s">
        <v>11</v>
      </c>
      <c r="C11" s="202" t="s">
        <v>11</v>
      </c>
      <c r="D11" s="202" t="s">
        <v>11</v>
      </c>
      <c r="E11" s="202" t="s">
        <v>11</v>
      </c>
      <c r="F11" s="202" t="s">
        <v>11</v>
      </c>
      <c r="G11" s="196">
        <f>(((G6*Ставки!F$7)/1000)-G7)*G9</f>
        <v>0</v>
      </c>
      <c r="H11" s="202" t="s">
        <v>11</v>
      </c>
      <c r="I11" s="196">
        <f>(((I6*Ставки!G$7)/1000)-I7)*I9</f>
        <v>0</v>
      </c>
      <c r="J11" s="202" t="s">
        <v>11</v>
      </c>
      <c r="K11" s="196">
        <f>(((K6*Ставки!H$7)/1000)-K7)*K9</f>
        <v>0</v>
      </c>
      <c r="L11" s="202" t="s">
        <v>11</v>
      </c>
      <c r="M11" s="196">
        <f>(((M6*Ставки!I$7)/1000)-M7)*M9</f>
        <v>0</v>
      </c>
      <c r="N11" s="202" t="s">
        <v>11</v>
      </c>
    </row>
    <row r="12" spans="1:15" s="191" customFormat="1" ht="28.5" x14ac:dyDescent="0.2">
      <c r="A12" s="205" t="s">
        <v>6</v>
      </c>
      <c r="B12" s="202" t="s">
        <v>11</v>
      </c>
      <c r="C12" s="202" t="s">
        <v>11</v>
      </c>
      <c r="D12" s="202" t="s">
        <v>11</v>
      </c>
      <c r="E12" s="202" t="s">
        <v>11</v>
      </c>
      <c r="F12" s="202" t="s">
        <v>11</v>
      </c>
      <c r="G12" s="187">
        <f>G13+G14+G15+G16+G17+G18</f>
        <v>0</v>
      </c>
      <c r="H12" s="202" t="s">
        <v>11</v>
      </c>
      <c r="I12" s="187">
        <f t="shared" ref="I12:M12" si="2">I13+I14+I15+I16+I17+I18</f>
        <v>0</v>
      </c>
      <c r="J12" s="202" t="s">
        <v>11</v>
      </c>
      <c r="K12" s="187">
        <f t="shared" si="2"/>
        <v>0</v>
      </c>
      <c r="L12" s="202" t="s">
        <v>11</v>
      </c>
      <c r="M12" s="187">
        <f t="shared" si="2"/>
        <v>0</v>
      </c>
      <c r="N12" s="202" t="s">
        <v>11</v>
      </c>
    </row>
    <row r="13" spans="1:15" s="191" customFormat="1" ht="30" x14ac:dyDescent="0.2">
      <c r="A13" s="206" t="s">
        <v>8</v>
      </c>
      <c r="B13" s="202" t="s">
        <v>11</v>
      </c>
      <c r="C13" s="202" t="s">
        <v>11</v>
      </c>
      <c r="D13" s="202" t="s">
        <v>11</v>
      </c>
      <c r="E13" s="202" t="s">
        <v>11</v>
      </c>
      <c r="F13" s="202" t="s">
        <v>11</v>
      </c>
      <c r="G13" s="187"/>
      <c r="H13" s="202" t="s">
        <v>11</v>
      </c>
      <c r="I13" s="187"/>
      <c r="J13" s="202" t="s">
        <v>11</v>
      </c>
      <c r="K13" s="187"/>
      <c r="L13" s="202" t="s">
        <v>11</v>
      </c>
      <c r="M13" s="187"/>
      <c r="N13" s="202" t="s">
        <v>11</v>
      </c>
    </row>
    <row r="14" spans="1:15" s="191" customFormat="1" ht="30" x14ac:dyDescent="0.2">
      <c r="A14" s="206" t="s">
        <v>9</v>
      </c>
      <c r="B14" s="202" t="s">
        <v>11</v>
      </c>
      <c r="C14" s="202" t="s">
        <v>11</v>
      </c>
      <c r="D14" s="202" t="s">
        <v>11</v>
      </c>
      <c r="E14" s="202" t="s">
        <v>11</v>
      </c>
      <c r="F14" s="202" t="s">
        <v>11</v>
      </c>
      <c r="G14" s="187"/>
      <c r="H14" s="202" t="s">
        <v>11</v>
      </c>
      <c r="I14" s="187"/>
      <c r="J14" s="202" t="s">
        <v>11</v>
      </c>
      <c r="K14" s="187"/>
      <c r="L14" s="202" t="s">
        <v>11</v>
      </c>
      <c r="M14" s="187"/>
      <c r="N14" s="202" t="s">
        <v>11</v>
      </c>
    </row>
    <row r="15" spans="1:15" s="191" customFormat="1" x14ac:dyDescent="0.2">
      <c r="A15" s="206" t="s">
        <v>157</v>
      </c>
      <c r="B15" s="202" t="s">
        <v>11</v>
      </c>
      <c r="C15" s="202" t="s">
        <v>11</v>
      </c>
      <c r="D15" s="202" t="s">
        <v>11</v>
      </c>
      <c r="E15" s="202" t="s">
        <v>11</v>
      </c>
      <c r="F15" s="202" t="s">
        <v>11</v>
      </c>
      <c r="G15" s="187"/>
      <c r="H15" s="202" t="s">
        <v>11</v>
      </c>
      <c r="I15" s="187"/>
      <c r="J15" s="202" t="s">
        <v>11</v>
      </c>
      <c r="K15" s="187"/>
      <c r="L15" s="202" t="s">
        <v>11</v>
      </c>
      <c r="M15" s="187"/>
      <c r="N15" s="202" t="s">
        <v>11</v>
      </c>
    </row>
    <row r="16" spans="1:15" s="191" customFormat="1" x14ac:dyDescent="0.2">
      <c r="A16" s="207" t="s">
        <v>7</v>
      </c>
      <c r="B16" s="202" t="s">
        <v>11</v>
      </c>
      <c r="C16" s="202" t="s">
        <v>11</v>
      </c>
      <c r="D16" s="202" t="s">
        <v>11</v>
      </c>
      <c r="E16" s="202" t="s">
        <v>11</v>
      </c>
      <c r="F16" s="202" t="s">
        <v>11</v>
      </c>
      <c r="G16" s="187"/>
      <c r="H16" s="202" t="s">
        <v>11</v>
      </c>
      <c r="I16" s="187"/>
      <c r="J16" s="202" t="s">
        <v>11</v>
      </c>
      <c r="K16" s="187"/>
      <c r="L16" s="202" t="s">
        <v>11</v>
      </c>
      <c r="M16" s="187"/>
      <c r="N16" s="202" t="s">
        <v>11</v>
      </c>
    </row>
    <row r="17" spans="1:14" s="191" customFormat="1" x14ac:dyDescent="0.2">
      <c r="A17" s="207" t="s">
        <v>158</v>
      </c>
      <c r="B17" s="202" t="s">
        <v>11</v>
      </c>
      <c r="C17" s="202" t="s">
        <v>11</v>
      </c>
      <c r="D17" s="202" t="s">
        <v>11</v>
      </c>
      <c r="E17" s="202" t="s">
        <v>11</v>
      </c>
      <c r="F17" s="202" t="s">
        <v>11</v>
      </c>
      <c r="G17" s="187"/>
      <c r="H17" s="202" t="s">
        <v>11</v>
      </c>
      <c r="I17" s="187"/>
      <c r="J17" s="202" t="s">
        <v>11</v>
      </c>
      <c r="K17" s="187"/>
      <c r="L17" s="202" t="s">
        <v>11</v>
      </c>
      <c r="M17" s="187"/>
      <c r="N17" s="202" t="s">
        <v>11</v>
      </c>
    </row>
    <row r="18" spans="1:14" s="191" customFormat="1" ht="45" x14ac:dyDescent="0.2">
      <c r="A18" s="207" t="s">
        <v>20</v>
      </c>
      <c r="B18" s="202" t="s">
        <v>11</v>
      </c>
      <c r="C18" s="202" t="s">
        <v>11</v>
      </c>
      <c r="D18" s="202" t="s">
        <v>11</v>
      </c>
      <c r="E18" s="202" t="s">
        <v>11</v>
      </c>
      <c r="F18" s="202" t="s">
        <v>11</v>
      </c>
      <c r="G18" s="187"/>
      <c r="H18" s="202" t="s">
        <v>11</v>
      </c>
      <c r="I18" s="187"/>
      <c r="J18" s="202" t="s">
        <v>11</v>
      </c>
      <c r="K18" s="187"/>
      <c r="L18" s="202" t="s">
        <v>11</v>
      </c>
      <c r="M18" s="187"/>
      <c r="N18" s="202" t="s">
        <v>11</v>
      </c>
    </row>
    <row r="19" spans="1:14" s="191" customFormat="1" x14ac:dyDescent="0.2">
      <c r="A19" s="195" t="s">
        <v>18</v>
      </c>
      <c r="B19" s="208"/>
      <c r="C19" s="208"/>
      <c r="D19" s="209">
        <f t="shared" ref="D19:D20" si="3">IF(B19=0,0,C19/B19)</f>
        <v>0</v>
      </c>
      <c r="E19" s="208"/>
      <c r="F19" s="209">
        <f>IF(C19=0,0,E19/C19)</f>
        <v>0</v>
      </c>
      <c r="G19" s="202" t="s">
        <v>11</v>
      </c>
      <c r="H19" s="202" t="s">
        <v>11</v>
      </c>
      <c r="I19" s="202" t="s">
        <v>11</v>
      </c>
      <c r="J19" s="202" t="s">
        <v>11</v>
      </c>
      <c r="K19" s="202" t="s">
        <v>11</v>
      </c>
      <c r="L19" s="202" t="s">
        <v>11</v>
      </c>
      <c r="M19" s="202" t="s">
        <v>11</v>
      </c>
      <c r="N19" s="202" t="s">
        <v>11</v>
      </c>
    </row>
    <row r="20" spans="1:14" s="215" customFormat="1" x14ac:dyDescent="0.2">
      <c r="A20" s="210" t="s">
        <v>17</v>
      </c>
      <c r="B20" s="211"/>
      <c r="C20" s="211"/>
      <c r="D20" s="212">
        <f t="shared" si="3"/>
        <v>0</v>
      </c>
      <c r="E20" s="211"/>
      <c r="F20" s="212">
        <f>IF(C20=0,0,E20/C20)</f>
        <v>0</v>
      </c>
      <c r="G20" s="213">
        <f>ROUND(G11+G12-I10+G10,0)</f>
        <v>0</v>
      </c>
      <c r="H20" s="214">
        <f t="shared" ref="H20:N20" si="4">IF(E20=0,0,G20/E20)</f>
        <v>0</v>
      </c>
      <c r="I20" s="213">
        <f>ROUND(I11+I12-K10+I10,0)</f>
        <v>0</v>
      </c>
      <c r="J20" s="214">
        <f t="shared" si="4"/>
        <v>0</v>
      </c>
      <c r="K20" s="213">
        <f>ROUND(K11+K12-M10+K10,0)</f>
        <v>0</v>
      </c>
      <c r="L20" s="214">
        <f t="shared" si="4"/>
        <v>0</v>
      </c>
      <c r="M20" s="213">
        <f>ROUND(M11+M12-M10*M8+M10,0)</f>
        <v>0</v>
      </c>
      <c r="N20" s="214">
        <f t="shared" si="4"/>
        <v>0</v>
      </c>
    </row>
    <row r="22" spans="1:14" x14ac:dyDescent="0.2">
      <c r="A22" s="216"/>
      <c r="B22" s="216"/>
    </row>
  </sheetData>
  <mergeCells count="2">
    <mergeCell ref="A1:N1"/>
    <mergeCell ref="M2:N2"/>
  </mergeCells>
  <printOptions horizontalCentered="1"/>
  <pageMargins left="0" right="0" top="0.31496062992125984" bottom="0.27559055118110237" header="0.31496062992125984" footer="0.31496062992125984"/>
  <pageSetup paperSize="9" scale="7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view="pageBreakPreview" zoomScale="80" zoomScaleNormal="100" zoomScaleSheetLayoutView="80" workbookViewId="0">
      <pane xSplit="1" ySplit="5" topLeftCell="B6" activePane="bottomRight" state="frozen"/>
      <selection activeCell="A3" sqref="A3:B3"/>
      <selection pane="topRight" activeCell="A3" sqref="A3:B3"/>
      <selection pane="bottomLeft" activeCell="A3" sqref="A3:B3"/>
      <selection pane="bottomRight" activeCell="O2" sqref="O2"/>
    </sheetView>
  </sheetViews>
  <sheetFormatPr defaultRowHeight="15.75" x14ac:dyDescent="0.2"/>
  <cols>
    <col min="1" max="1" width="40" style="192" customWidth="1"/>
    <col min="2" max="2" width="14.42578125" style="192" customWidth="1"/>
    <col min="3" max="3" width="14.42578125" style="216" customWidth="1"/>
    <col min="4" max="4" width="10.7109375" style="216" customWidth="1"/>
    <col min="5" max="5" width="14.5703125" style="216" customWidth="1"/>
    <col min="6" max="6" width="10.7109375" style="216" customWidth="1"/>
    <col min="7" max="7" width="14.42578125" style="203" customWidth="1"/>
    <col min="8" max="8" width="10.7109375" style="203" customWidth="1"/>
    <col min="9" max="9" width="13.28515625" style="203" customWidth="1"/>
    <col min="10" max="10" width="10.7109375" style="203" customWidth="1"/>
    <col min="11" max="11" width="14.85546875" style="203" customWidth="1"/>
    <col min="12" max="12" width="10.7109375" style="203" customWidth="1"/>
    <col min="13" max="13" width="15.85546875" style="191" customWidth="1"/>
    <col min="14" max="14" width="10.7109375" style="191" customWidth="1"/>
    <col min="15" max="16384" width="9.140625" style="203"/>
  </cols>
  <sheetData>
    <row r="1" spans="1:15" s="191" customFormat="1" x14ac:dyDescent="0.2">
      <c r="A1" s="680">
        <v>131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</row>
    <row r="2" spans="1:15" s="191" customFormat="1" ht="37.5" customHeight="1" x14ac:dyDescent="0.2">
      <c r="A2" s="192"/>
      <c r="B2" s="192"/>
      <c r="C2" s="216"/>
      <c r="D2" s="216"/>
      <c r="E2" s="216"/>
      <c r="F2" s="216"/>
      <c r="G2" s="203"/>
      <c r="H2" s="203"/>
      <c r="I2" s="203"/>
      <c r="J2" s="203"/>
      <c r="K2" s="217"/>
      <c r="L2" s="217"/>
      <c r="M2" s="682" t="s">
        <v>629</v>
      </c>
      <c r="N2" s="682"/>
    </row>
    <row r="3" spans="1:15" s="191" customFormat="1" ht="40.5" customHeight="1" x14ac:dyDescent="0.2">
      <c r="A3" s="193" t="s">
        <v>159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5" s="191" customFormat="1" x14ac:dyDescent="0.2">
      <c r="A4" s="185"/>
      <c r="B4" s="185"/>
      <c r="C4" s="185"/>
      <c r="D4" s="185"/>
      <c r="E4" s="185"/>
      <c r="F4" s="185"/>
      <c r="G4" s="203"/>
      <c r="H4" s="203"/>
      <c r="I4" s="203"/>
      <c r="J4" s="203"/>
      <c r="K4" s="203"/>
      <c r="L4" s="203"/>
      <c r="N4" s="186" t="s">
        <v>0</v>
      </c>
    </row>
    <row r="5" spans="1:15" s="191" customFormat="1" ht="42.75" x14ac:dyDescent="0.2">
      <c r="A5" s="187" t="s">
        <v>1</v>
      </c>
      <c r="B5" s="194" t="s">
        <v>24</v>
      </c>
      <c r="C5" s="194" t="s">
        <v>25</v>
      </c>
      <c r="D5" s="194" t="s">
        <v>19</v>
      </c>
      <c r="E5" s="194" t="s">
        <v>26</v>
      </c>
      <c r="F5" s="194" t="s">
        <v>19</v>
      </c>
      <c r="G5" s="194" t="s">
        <v>27</v>
      </c>
      <c r="H5" s="194" t="s">
        <v>19</v>
      </c>
      <c r="I5" s="194" t="s">
        <v>28</v>
      </c>
      <c r="J5" s="194" t="s">
        <v>19</v>
      </c>
      <c r="K5" s="194" t="s">
        <v>29</v>
      </c>
      <c r="L5" s="194" t="s">
        <v>19</v>
      </c>
      <c r="M5" s="194" t="s">
        <v>30</v>
      </c>
      <c r="N5" s="194" t="s">
        <v>19</v>
      </c>
    </row>
    <row r="6" spans="1:15" s="191" customFormat="1" x14ac:dyDescent="0.2">
      <c r="A6" s="195" t="s">
        <v>151</v>
      </c>
      <c r="B6" s="196"/>
      <c r="C6" s="196"/>
      <c r="D6" s="197">
        <f>IF(B6=0,0,C6/B6)</f>
        <v>0</v>
      </c>
      <c r="E6" s="196"/>
      <c r="F6" s="197">
        <f>IF(C6=0,0,E6/C6)</f>
        <v>0</v>
      </c>
      <c r="G6" s="196">
        <f>ROUND(E6*G8,0)</f>
        <v>0</v>
      </c>
      <c r="H6" s="197">
        <f>IF(E6=0,0,G6/E6)</f>
        <v>0</v>
      </c>
      <c r="I6" s="196">
        <f>ROUND(G6*I8,0)</f>
        <v>0</v>
      </c>
      <c r="J6" s="197">
        <f>IF(G6=0,0,I6/G6)</f>
        <v>0</v>
      </c>
      <c r="K6" s="196">
        <f>ROUND(I6*K8,0)</f>
        <v>0</v>
      </c>
      <c r="L6" s="197">
        <f>IF(I6=0,0,K6/I6)</f>
        <v>0</v>
      </c>
      <c r="M6" s="196">
        <f>ROUND(K6*M8,0)</f>
        <v>0</v>
      </c>
      <c r="N6" s="197">
        <f>IF(K6=0,0,M6/K6)</f>
        <v>0</v>
      </c>
    </row>
    <row r="7" spans="1:15" s="191" customFormat="1" x14ac:dyDescent="0.2">
      <c r="A7" s="195" t="s">
        <v>152</v>
      </c>
      <c r="B7" s="196"/>
      <c r="C7" s="196"/>
      <c r="D7" s="197">
        <f>IF(B7=0,0,C7/B7)</f>
        <v>0</v>
      </c>
      <c r="E7" s="196"/>
      <c r="F7" s="197">
        <f>IF(C7=0,0,E7/C7)</f>
        <v>0</v>
      </c>
      <c r="G7" s="196">
        <f>ROUND(IF(Ставки!E6=0,0,E7*G8*(Ставки!F6/Ставки!E6)),0)</f>
        <v>0</v>
      </c>
      <c r="H7" s="218">
        <f>ROUND(IF(E7=0,0,G7/E7),4)</f>
        <v>0</v>
      </c>
      <c r="I7" s="196">
        <f>ROUND(IF(Ставки!F6=0,0,G7*H7*(Ставки!G6/Ставки!F6)),0)</f>
        <v>0</v>
      </c>
      <c r="J7" s="218">
        <f>ROUND(IF(G7=0,0,I7/G7),4)</f>
        <v>0</v>
      </c>
      <c r="K7" s="196">
        <f>ROUND(IF(Ставки!H6=0,0,I7*J7*(Ставки!I6/Ставки!H6)),0)</f>
        <v>0</v>
      </c>
      <c r="L7" s="218">
        <f>ROUND(IF(I7=0,0,K7/I7),4)</f>
        <v>0</v>
      </c>
      <c r="M7" s="196">
        <f>ROUND(IF(Ставки!H6=0,0,K7*L7*(Ставки!I6/Ставки!H6)),0)</f>
        <v>0</v>
      </c>
      <c r="N7" s="197">
        <f>IF(K7=0,0,M7/K7)</f>
        <v>0</v>
      </c>
    </row>
    <row r="8" spans="1:15" s="191" customFormat="1" x14ac:dyDescent="0.2">
      <c r="A8" s="198" t="s">
        <v>153</v>
      </c>
      <c r="B8" s="199" t="s">
        <v>11</v>
      </c>
      <c r="C8" s="199" t="s">
        <v>11</v>
      </c>
      <c r="D8" s="199" t="s">
        <v>11</v>
      </c>
      <c r="E8" s="199" t="s">
        <v>11</v>
      </c>
      <c r="F8" s="199" t="s">
        <v>11</v>
      </c>
      <c r="G8" s="200">
        <f>'182 1 03 02021'!G8</f>
        <v>0</v>
      </c>
      <c r="H8" s="199" t="s">
        <v>11</v>
      </c>
      <c r="I8" s="200">
        <f>'182 1 03 02021'!I8</f>
        <v>0</v>
      </c>
      <c r="J8" s="199" t="s">
        <v>11</v>
      </c>
      <c r="K8" s="200">
        <f>'182 1 03 02021'!K8</f>
        <v>0</v>
      </c>
      <c r="L8" s="199" t="s">
        <v>11</v>
      </c>
      <c r="M8" s="200">
        <f>'182 1 03 02021'!M8</f>
        <v>0</v>
      </c>
      <c r="N8" s="199" t="s">
        <v>11</v>
      </c>
    </row>
    <row r="9" spans="1:15" s="191" customFormat="1" x14ac:dyDescent="0.2">
      <c r="A9" s="201" t="s">
        <v>154</v>
      </c>
      <c r="B9" s="17">
        <f>IF(B19=0,0,B20/B19)</f>
        <v>0</v>
      </c>
      <c r="C9" s="17">
        <f>IF(C19=0,0,C20/C19)</f>
        <v>0</v>
      </c>
      <c r="D9" s="202" t="s">
        <v>11</v>
      </c>
      <c r="E9" s="17">
        <f>IF(E19=0,0,E20/E19)</f>
        <v>0</v>
      </c>
      <c r="F9" s="202" t="s">
        <v>11</v>
      </c>
      <c r="G9" s="17">
        <f>ROUND(IF(AVERAGE(E9,C9,B9)&gt;1,1,AVERAGE(E9,C9,B9)),4)</f>
        <v>0</v>
      </c>
      <c r="H9" s="202" t="s">
        <v>11</v>
      </c>
      <c r="I9" s="17">
        <f>G9</f>
        <v>0</v>
      </c>
      <c r="J9" s="202" t="s">
        <v>11</v>
      </c>
      <c r="K9" s="17">
        <f>I9</f>
        <v>0</v>
      </c>
      <c r="L9" s="202" t="s">
        <v>11</v>
      </c>
      <c r="M9" s="17">
        <f t="shared" ref="M9" si="0">K9</f>
        <v>0</v>
      </c>
      <c r="N9" s="202" t="s">
        <v>11</v>
      </c>
    </row>
    <row r="10" spans="1:15" s="191" customFormat="1" ht="30" x14ac:dyDescent="0.2">
      <c r="A10" s="195" t="s">
        <v>155</v>
      </c>
      <c r="B10" s="196"/>
      <c r="C10" s="196"/>
      <c r="D10" s="197">
        <f>IF(B10=0,0,C10/B10)</f>
        <v>0</v>
      </c>
      <c r="E10" s="196"/>
      <c r="F10" s="197">
        <f>IF(C10=0,0,E10/C10)</f>
        <v>0</v>
      </c>
      <c r="G10" s="196"/>
      <c r="H10" s="197">
        <f>IF(E10=0,0,G10/E10)</f>
        <v>0</v>
      </c>
      <c r="I10" s="196">
        <f>ROUND(G11/12,0)</f>
        <v>0</v>
      </c>
      <c r="J10" s="197">
        <f>IF(G10=0,0,I10/G10)</f>
        <v>0</v>
      </c>
      <c r="K10" s="196">
        <f>ROUND(I11/12,0)</f>
        <v>0</v>
      </c>
      <c r="L10" s="197">
        <f>IF(I10=0,0,K10/I10)</f>
        <v>0</v>
      </c>
      <c r="M10" s="196">
        <f>ROUND(K11/12,0)</f>
        <v>0</v>
      </c>
      <c r="N10" s="197">
        <f>IF(K10=0,0,M10/K10)</f>
        <v>0</v>
      </c>
      <c r="O10" s="203">
        <f>M10*M8</f>
        <v>0</v>
      </c>
    </row>
    <row r="11" spans="1:15" s="191" customFormat="1" ht="30" x14ac:dyDescent="0.2">
      <c r="A11" s="204" t="s">
        <v>156</v>
      </c>
      <c r="B11" s="202" t="s">
        <v>11</v>
      </c>
      <c r="C11" s="202" t="s">
        <v>11</v>
      </c>
      <c r="D11" s="202" t="s">
        <v>11</v>
      </c>
      <c r="E11" s="202" t="s">
        <v>11</v>
      </c>
      <c r="F11" s="202" t="s">
        <v>11</v>
      </c>
      <c r="G11" s="196">
        <f>ROUND((((G6*Ставки!F$7)/1000)-G7)*G9,0)</f>
        <v>0</v>
      </c>
      <c r="H11" s="202" t="s">
        <v>11</v>
      </c>
      <c r="I11" s="196">
        <f>ROUND((((I6*Ставки!G$7)/1000)-I7)*I9,0)</f>
        <v>0</v>
      </c>
      <c r="J11" s="202" t="s">
        <v>11</v>
      </c>
      <c r="K11" s="196">
        <f>ROUND((((K6*Ставки!H$7)/1000)-K7)*K9,0)</f>
        <v>0</v>
      </c>
      <c r="L11" s="202" t="s">
        <v>11</v>
      </c>
      <c r="M11" s="196">
        <f>ROUND((((M6*Ставки!I$7)/1000)-M7)*M9,0)</f>
        <v>0</v>
      </c>
      <c r="N11" s="202" t="s">
        <v>11</v>
      </c>
    </row>
    <row r="12" spans="1:15" s="191" customFormat="1" ht="28.5" x14ac:dyDescent="0.2">
      <c r="A12" s="205" t="s">
        <v>6</v>
      </c>
      <c r="B12" s="202" t="s">
        <v>11</v>
      </c>
      <c r="C12" s="202" t="s">
        <v>11</v>
      </c>
      <c r="D12" s="202" t="s">
        <v>11</v>
      </c>
      <c r="E12" s="202" t="s">
        <v>11</v>
      </c>
      <c r="F12" s="202" t="s">
        <v>11</v>
      </c>
      <c r="G12" s="187">
        <f>G13+G14+G15+G16+G17+G18</f>
        <v>0</v>
      </c>
      <c r="H12" s="202" t="s">
        <v>11</v>
      </c>
      <c r="I12" s="187">
        <f t="shared" ref="I12:M12" si="1">I13+I14+I15+I16+I17+I18</f>
        <v>0</v>
      </c>
      <c r="J12" s="202" t="s">
        <v>11</v>
      </c>
      <c r="K12" s="187">
        <f t="shared" si="1"/>
        <v>0</v>
      </c>
      <c r="L12" s="202" t="s">
        <v>11</v>
      </c>
      <c r="M12" s="187">
        <f t="shared" si="1"/>
        <v>0</v>
      </c>
      <c r="N12" s="202" t="s">
        <v>11</v>
      </c>
    </row>
    <row r="13" spans="1:15" s="191" customFormat="1" ht="30" x14ac:dyDescent="0.2">
      <c r="A13" s="206" t="s">
        <v>8</v>
      </c>
      <c r="B13" s="202" t="s">
        <v>11</v>
      </c>
      <c r="C13" s="202" t="s">
        <v>11</v>
      </c>
      <c r="D13" s="202" t="s">
        <v>11</v>
      </c>
      <c r="E13" s="202" t="s">
        <v>11</v>
      </c>
      <c r="F13" s="202" t="s">
        <v>11</v>
      </c>
      <c r="G13" s="187"/>
      <c r="H13" s="202" t="s">
        <v>11</v>
      </c>
      <c r="I13" s="187"/>
      <c r="J13" s="202" t="s">
        <v>11</v>
      </c>
      <c r="K13" s="187"/>
      <c r="L13" s="202" t="s">
        <v>11</v>
      </c>
      <c r="M13" s="187"/>
      <c r="N13" s="202" t="s">
        <v>11</v>
      </c>
    </row>
    <row r="14" spans="1:15" s="191" customFormat="1" ht="30" x14ac:dyDescent="0.2">
      <c r="A14" s="206" t="s">
        <v>9</v>
      </c>
      <c r="B14" s="202" t="s">
        <v>11</v>
      </c>
      <c r="C14" s="202" t="s">
        <v>11</v>
      </c>
      <c r="D14" s="202" t="s">
        <v>11</v>
      </c>
      <c r="E14" s="202" t="s">
        <v>11</v>
      </c>
      <c r="F14" s="202" t="s">
        <v>11</v>
      </c>
      <c r="G14" s="187"/>
      <c r="H14" s="202" t="s">
        <v>11</v>
      </c>
      <c r="I14" s="187"/>
      <c r="J14" s="202" t="s">
        <v>11</v>
      </c>
      <c r="K14" s="187"/>
      <c r="L14" s="202" t="s">
        <v>11</v>
      </c>
      <c r="M14" s="187"/>
      <c r="N14" s="202" t="s">
        <v>11</v>
      </c>
    </row>
    <row r="15" spans="1:15" s="191" customFormat="1" x14ac:dyDescent="0.2">
      <c r="A15" s="206" t="s">
        <v>157</v>
      </c>
      <c r="B15" s="202" t="s">
        <v>11</v>
      </c>
      <c r="C15" s="202" t="s">
        <v>11</v>
      </c>
      <c r="D15" s="202" t="s">
        <v>11</v>
      </c>
      <c r="E15" s="202" t="s">
        <v>11</v>
      </c>
      <c r="F15" s="202" t="s">
        <v>11</v>
      </c>
      <c r="G15" s="187"/>
      <c r="H15" s="202" t="s">
        <v>11</v>
      </c>
      <c r="I15" s="187"/>
      <c r="J15" s="202" t="s">
        <v>11</v>
      </c>
      <c r="K15" s="187"/>
      <c r="L15" s="202" t="s">
        <v>11</v>
      </c>
      <c r="M15" s="187"/>
      <c r="N15" s="202" t="s">
        <v>11</v>
      </c>
    </row>
    <row r="16" spans="1:15" s="191" customFormat="1" x14ac:dyDescent="0.2">
      <c r="A16" s="207" t="s">
        <v>7</v>
      </c>
      <c r="B16" s="202" t="s">
        <v>11</v>
      </c>
      <c r="C16" s="202" t="s">
        <v>11</v>
      </c>
      <c r="D16" s="202" t="s">
        <v>11</v>
      </c>
      <c r="E16" s="202" t="s">
        <v>11</v>
      </c>
      <c r="F16" s="202" t="s">
        <v>11</v>
      </c>
      <c r="G16" s="187"/>
      <c r="H16" s="202" t="s">
        <v>11</v>
      </c>
      <c r="I16" s="187"/>
      <c r="J16" s="202" t="s">
        <v>11</v>
      </c>
      <c r="K16" s="187"/>
      <c r="L16" s="202" t="s">
        <v>11</v>
      </c>
      <c r="M16" s="187"/>
      <c r="N16" s="202" t="s">
        <v>11</v>
      </c>
    </row>
    <row r="17" spans="1:14" s="191" customFormat="1" x14ac:dyDescent="0.2">
      <c r="A17" s="207" t="s">
        <v>158</v>
      </c>
      <c r="B17" s="202" t="s">
        <v>11</v>
      </c>
      <c r="C17" s="202" t="s">
        <v>11</v>
      </c>
      <c r="D17" s="202" t="s">
        <v>11</v>
      </c>
      <c r="E17" s="202" t="s">
        <v>11</v>
      </c>
      <c r="F17" s="202" t="s">
        <v>11</v>
      </c>
      <c r="G17" s="187"/>
      <c r="H17" s="202" t="s">
        <v>11</v>
      </c>
      <c r="I17" s="187"/>
      <c r="J17" s="202" t="s">
        <v>11</v>
      </c>
      <c r="K17" s="187"/>
      <c r="L17" s="202" t="s">
        <v>11</v>
      </c>
      <c r="M17" s="187"/>
      <c r="N17" s="202" t="s">
        <v>11</v>
      </c>
    </row>
    <row r="18" spans="1:14" s="191" customFormat="1" ht="45" x14ac:dyDescent="0.2">
      <c r="A18" s="207" t="s">
        <v>20</v>
      </c>
      <c r="B18" s="202" t="s">
        <v>11</v>
      </c>
      <c r="C18" s="202" t="s">
        <v>11</v>
      </c>
      <c r="D18" s="202" t="s">
        <v>11</v>
      </c>
      <c r="E18" s="202" t="s">
        <v>11</v>
      </c>
      <c r="F18" s="202" t="s">
        <v>11</v>
      </c>
      <c r="G18" s="187"/>
      <c r="H18" s="202" t="s">
        <v>11</v>
      </c>
      <c r="I18" s="187"/>
      <c r="J18" s="202" t="s">
        <v>11</v>
      </c>
      <c r="K18" s="187"/>
      <c r="L18" s="202" t="s">
        <v>11</v>
      </c>
      <c r="M18" s="187"/>
      <c r="N18" s="202" t="s">
        <v>11</v>
      </c>
    </row>
    <row r="19" spans="1:14" s="191" customFormat="1" x14ac:dyDescent="0.2">
      <c r="A19" s="195" t="s">
        <v>18</v>
      </c>
      <c r="B19" s="219"/>
      <c r="C19" s="219"/>
      <c r="D19" s="209">
        <f t="shared" ref="D19:D20" si="2">IF(B19=0,0,C19/B19)</f>
        <v>0</v>
      </c>
      <c r="E19" s="219"/>
      <c r="F19" s="209">
        <f>IF(C19=0,0,E19/C19)</f>
        <v>0</v>
      </c>
      <c r="G19" s="202" t="s">
        <v>11</v>
      </c>
      <c r="H19" s="202" t="s">
        <v>11</v>
      </c>
      <c r="I19" s="202" t="s">
        <v>11</v>
      </c>
      <c r="J19" s="202" t="s">
        <v>11</v>
      </c>
      <c r="K19" s="202" t="s">
        <v>11</v>
      </c>
      <c r="L19" s="202" t="s">
        <v>11</v>
      </c>
      <c r="M19" s="202" t="s">
        <v>11</v>
      </c>
      <c r="N19" s="202" t="s">
        <v>11</v>
      </c>
    </row>
    <row r="20" spans="1:14" s="191" customFormat="1" x14ac:dyDescent="0.2">
      <c r="A20" s="210" t="s">
        <v>17</v>
      </c>
      <c r="B20" s="211"/>
      <c r="C20" s="211"/>
      <c r="D20" s="212">
        <f t="shared" si="2"/>
        <v>0</v>
      </c>
      <c r="E20" s="211"/>
      <c r="F20" s="212">
        <f>IF(C20=0,0,E20/C20)</f>
        <v>0</v>
      </c>
      <c r="G20" s="213">
        <f>ROUND(G11+G12-I10+G10,0)</f>
        <v>0</v>
      </c>
      <c r="H20" s="214">
        <f t="shared" ref="H20" si="3">IF(E20=0,0,G20/E20)</f>
        <v>0</v>
      </c>
      <c r="I20" s="213">
        <f>ROUND(I11+I12-K10+I10,0)</f>
        <v>0</v>
      </c>
      <c r="J20" s="214">
        <f t="shared" ref="J20:N20" si="4">IF(G20=0,0,I20/G20)</f>
        <v>0</v>
      </c>
      <c r="K20" s="213">
        <f>ROUND(K11+K12-M10+K10,0)</f>
        <v>0</v>
      </c>
      <c r="L20" s="214">
        <f t="shared" si="4"/>
        <v>0</v>
      </c>
      <c r="M20" s="213">
        <f>ROUND(M11+M12-M11/12+M10,0)</f>
        <v>0</v>
      </c>
      <c r="N20" s="214">
        <f t="shared" si="4"/>
        <v>0</v>
      </c>
    </row>
    <row r="23" spans="1:14" x14ac:dyDescent="0.2">
      <c r="C23" s="220"/>
      <c r="D23" s="220"/>
      <c r="E23" s="220"/>
      <c r="G23" s="220"/>
    </row>
  </sheetData>
  <mergeCells count="2">
    <mergeCell ref="A1:N1"/>
    <mergeCell ref="M2:N2"/>
  </mergeCells>
  <printOptions horizontalCentered="1"/>
  <pageMargins left="0" right="0" top="0.31496062992125984" bottom="0" header="0" footer="0"/>
  <pageSetup paperSize="9" scale="7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Normal="100" workbookViewId="0">
      <pane xSplit="1" ySplit="5" topLeftCell="B6" activePane="bottomRight" state="frozen"/>
      <selection activeCell="A3" sqref="A3:B3"/>
      <selection pane="topRight" activeCell="A3" sqref="A3:B3"/>
      <selection pane="bottomLeft" activeCell="A3" sqref="A3:B3"/>
      <selection pane="bottomRight" activeCell="O2" sqref="O2"/>
    </sheetView>
  </sheetViews>
  <sheetFormatPr defaultRowHeight="15.75" x14ac:dyDescent="0.2"/>
  <cols>
    <col min="1" max="1" width="42.42578125" style="192" customWidth="1"/>
    <col min="2" max="2" width="14.42578125" style="192" customWidth="1"/>
    <col min="3" max="3" width="14.42578125" style="216" customWidth="1"/>
    <col min="4" max="4" width="10.7109375" style="216" customWidth="1"/>
    <col min="5" max="5" width="14.5703125" style="216" customWidth="1"/>
    <col min="6" max="6" width="10.7109375" style="216" customWidth="1"/>
    <col min="7" max="7" width="14.42578125" style="203" customWidth="1"/>
    <col min="8" max="8" width="10.7109375" style="203" customWidth="1"/>
    <col min="9" max="9" width="13.28515625" style="203" customWidth="1"/>
    <col min="10" max="10" width="10.7109375" style="203" customWidth="1"/>
    <col min="11" max="11" width="14.85546875" style="203" customWidth="1"/>
    <col min="12" max="12" width="10.7109375" style="203" customWidth="1"/>
    <col min="13" max="13" width="15.85546875" style="191" customWidth="1"/>
    <col min="14" max="14" width="10.7109375" style="191" customWidth="1"/>
    <col min="15" max="15" width="13.28515625" style="203" bestFit="1" customWidth="1"/>
    <col min="16" max="16384" width="9.140625" style="203"/>
  </cols>
  <sheetData>
    <row r="1" spans="1:14" s="191" customFormat="1" x14ac:dyDescent="0.2">
      <c r="A1" s="680">
        <v>132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</row>
    <row r="2" spans="1:14" s="191" customFormat="1" ht="29.25" customHeight="1" x14ac:dyDescent="0.2">
      <c r="A2" s="192"/>
      <c r="B2" s="192"/>
      <c r="C2" s="216"/>
      <c r="D2" s="216"/>
      <c r="E2" s="216"/>
      <c r="F2" s="216"/>
      <c r="G2" s="203"/>
      <c r="H2" s="203"/>
      <c r="I2" s="203"/>
      <c r="J2" s="203"/>
      <c r="K2" s="217"/>
      <c r="L2" s="217"/>
      <c r="M2" s="682" t="s">
        <v>630</v>
      </c>
      <c r="N2" s="682"/>
    </row>
    <row r="3" spans="1:14" s="191" customFormat="1" ht="89.25" customHeight="1" x14ac:dyDescent="0.2">
      <c r="A3" s="193" t="s">
        <v>160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4" s="191" customFormat="1" x14ac:dyDescent="0.2">
      <c r="A4" s="185"/>
      <c r="B4" s="185"/>
      <c r="C4" s="185"/>
      <c r="D4" s="185"/>
      <c r="E4" s="185"/>
      <c r="F4" s="185"/>
      <c r="G4" s="203"/>
      <c r="H4" s="203"/>
      <c r="I4" s="203"/>
      <c r="J4" s="203"/>
      <c r="K4" s="203"/>
      <c r="L4" s="203"/>
      <c r="N4" s="186" t="s">
        <v>0</v>
      </c>
    </row>
    <row r="5" spans="1:14" s="191" customFormat="1" ht="42.75" x14ac:dyDescent="0.2">
      <c r="A5" s="187" t="s">
        <v>1</v>
      </c>
      <c r="B5" s="194" t="s">
        <v>24</v>
      </c>
      <c r="C5" s="194" t="s">
        <v>25</v>
      </c>
      <c r="D5" s="194" t="s">
        <v>19</v>
      </c>
      <c r="E5" s="194" t="s">
        <v>26</v>
      </c>
      <c r="F5" s="194" t="s">
        <v>19</v>
      </c>
      <c r="G5" s="194" t="s">
        <v>27</v>
      </c>
      <c r="H5" s="194" t="s">
        <v>19</v>
      </c>
      <c r="I5" s="194" t="s">
        <v>28</v>
      </c>
      <c r="J5" s="194" t="s">
        <v>19</v>
      </c>
      <c r="K5" s="194" t="s">
        <v>29</v>
      </c>
      <c r="L5" s="194" t="s">
        <v>19</v>
      </c>
      <c r="M5" s="194" t="s">
        <v>30</v>
      </c>
      <c r="N5" s="194" t="s">
        <v>19</v>
      </c>
    </row>
    <row r="6" spans="1:14" s="191" customFormat="1" x14ac:dyDescent="0.2">
      <c r="A6" s="195" t="s">
        <v>151</v>
      </c>
      <c r="B6" s="196">
        <f>B7+B8</f>
        <v>0</v>
      </c>
      <c r="C6" s="196">
        <f>C7+C8</f>
        <v>0</v>
      </c>
      <c r="D6" s="197">
        <f>IF(B6=0,0,C6/B6)</f>
        <v>0</v>
      </c>
      <c r="E6" s="196">
        <f>E7+E8</f>
        <v>0</v>
      </c>
      <c r="F6" s="197">
        <f t="shared" ref="F6:F14" si="0">IF(C6=0,0,E6/C6)</f>
        <v>0</v>
      </c>
      <c r="G6" s="196">
        <f>G7+G8</f>
        <v>0</v>
      </c>
      <c r="H6" s="197">
        <f t="shared" ref="H6:H14" si="1">IF(E6=0,0,G6/E6)</f>
        <v>0</v>
      </c>
      <c r="I6" s="196">
        <f>I7+I8</f>
        <v>0</v>
      </c>
      <c r="J6" s="197">
        <f t="shared" ref="J6:J14" si="2">IF(G6=0,0,I6/G6)</f>
        <v>0</v>
      </c>
      <c r="K6" s="196">
        <f>K7+K8</f>
        <v>0</v>
      </c>
      <c r="L6" s="197">
        <f t="shared" ref="L6:L14" si="3">IF(I6=0,0,K6/I6)</f>
        <v>0</v>
      </c>
      <c r="M6" s="196">
        <f>M7+M8</f>
        <v>0</v>
      </c>
      <c r="N6" s="197">
        <f t="shared" ref="N6:N14" si="4">IF(K6=0,0,M6/K6)</f>
        <v>0</v>
      </c>
    </row>
    <row r="7" spans="1:14" s="191" customFormat="1" x14ac:dyDescent="0.2">
      <c r="A7" s="221" t="s">
        <v>161</v>
      </c>
      <c r="B7" s="196"/>
      <c r="C7" s="196"/>
      <c r="D7" s="197">
        <f t="shared" ref="D7:D14" si="5">IF(B7=0,0,C7/B7)</f>
        <v>0</v>
      </c>
      <c r="E7" s="196"/>
      <c r="F7" s="197">
        <f t="shared" si="0"/>
        <v>0</v>
      </c>
      <c r="G7" s="196">
        <f>ROUND(E7*G$15,0)</f>
        <v>0</v>
      </c>
      <c r="H7" s="197">
        <f t="shared" si="1"/>
        <v>0</v>
      </c>
      <c r="I7" s="196">
        <f>ROUND(G7*I$15,0)</f>
        <v>0</v>
      </c>
      <c r="J7" s="197">
        <f t="shared" si="2"/>
        <v>0</v>
      </c>
      <c r="K7" s="196">
        <f>ROUND(I7*K$15,0)</f>
        <v>0</v>
      </c>
      <c r="L7" s="197">
        <f t="shared" si="3"/>
        <v>0</v>
      </c>
      <c r="M7" s="196">
        <f>ROUND(K7*M$15,0)</f>
        <v>0</v>
      </c>
      <c r="N7" s="197">
        <f t="shared" si="4"/>
        <v>0</v>
      </c>
    </row>
    <row r="8" spans="1:14" s="191" customFormat="1" ht="30" x14ac:dyDescent="0.2">
      <c r="A8" s="221" t="s">
        <v>162</v>
      </c>
      <c r="B8" s="196"/>
      <c r="C8" s="196"/>
      <c r="D8" s="197">
        <f t="shared" si="5"/>
        <v>0</v>
      </c>
      <c r="E8" s="196"/>
      <c r="F8" s="197">
        <f t="shared" si="0"/>
        <v>0</v>
      </c>
      <c r="G8" s="196">
        <f>ROUND(E8*G$15,0)</f>
        <v>0</v>
      </c>
      <c r="H8" s="197">
        <f t="shared" si="1"/>
        <v>0</v>
      </c>
      <c r="I8" s="196">
        <f>ROUND(G8*I$15,0)</f>
        <v>0</v>
      </c>
      <c r="J8" s="197">
        <f t="shared" si="2"/>
        <v>0</v>
      </c>
      <c r="K8" s="196">
        <f>ROUND(I8*K$15,0)</f>
        <v>0</v>
      </c>
      <c r="L8" s="197">
        <f t="shared" si="3"/>
        <v>0</v>
      </c>
      <c r="M8" s="196">
        <f>ROUND(K8*M$15,0)</f>
        <v>0</v>
      </c>
      <c r="N8" s="197">
        <f t="shared" si="4"/>
        <v>0</v>
      </c>
    </row>
    <row r="9" spans="1:14" s="191" customFormat="1" x14ac:dyDescent="0.2">
      <c r="A9" s="195" t="s">
        <v>152</v>
      </c>
      <c r="B9" s="196">
        <f>B10+B11</f>
        <v>0</v>
      </c>
      <c r="C9" s="196">
        <f>C10+C11</f>
        <v>0</v>
      </c>
      <c r="D9" s="197">
        <f t="shared" si="5"/>
        <v>0</v>
      </c>
      <c r="E9" s="196">
        <f>E10+E11</f>
        <v>0</v>
      </c>
      <c r="F9" s="197">
        <f t="shared" si="0"/>
        <v>0</v>
      </c>
      <c r="G9" s="196">
        <f>G10+G11</f>
        <v>0</v>
      </c>
      <c r="H9" s="197">
        <f t="shared" si="1"/>
        <v>0</v>
      </c>
      <c r="I9" s="196">
        <f>I10+I11</f>
        <v>0</v>
      </c>
      <c r="J9" s="197">
        <f t="shared" si="2"/>
        <v>0</v>
      </c>
      <c r="K9" s="196">
        <f>K10+K11</f>
        <v>0</v>
      </c>
      <c r="L9" s="197">
        <f t="shared" si="3"/>
        <v>0</v>
      </c>
      <c r="M9" s="196">
        <f>M10+M11</f>
        <v>0</v>
      </c>
      <c r="N9" s="197">
        <f t="shared" si="4"/>
        <v>0</v>
      </c>
    </row>
    <row r="10" spans="1:14" s="191" customFormat="1" x14ac:dyDescent="0.2">
      <c r="A10" s="221" t="s">
        <v>161</v>
      </c>
      <c r="B10" s="196"/>
      <c r="C10" s="196"/>
      <c r="D10" s="197">
        <f t="shared" si="5"/>
        <v>0</v>
      </c>
      <c r="E10" s="196"/>
      <c r="F10" s="197">
        <f t="shared" si="0"/>
        <v>0</v>
      </c>
      <c r="G10" s="196">
        <f>ROUND(E10*G$15,0)</f>
        <v>0</v>
      </c>
      <c r="H10" s="197">
        <f t="shared" si="1"/>
        <v>0</v>
      </c>
      <c r="I10" s="196">
        <f>ROUND(G10*I$15,0)</f>
        <v>0</v>
      </c>
      <c r="J10" s="197">
        <f t="shared" si="2"/>
        <v>0</v>
      </c>
      <c r="K10" s="196">
        <f>ROUND(I10*K$15,0)</f>
        <v>0</v>
      </c>
      <c r="L10" s="197">
        <f t="shared" si="3"/>
        <v>0</v>
      </c>
      <c r="M10" s="196">
        <f>ROUND(K10*M$15,0)</f>
        <v>0</v>
      </c>
      <c r="N10" s="197">
        <f t="shared" si="4"/>
        <v>0</v>
      </c>
    </row>
    <row r="11" spans="1:14" s="191" customFormat="1" ht="30" x14ac:dyDescent="0.2">
      <c r="A11" s="221" t="s">
        <v>162</v>
      </c>
      <c r="B11" s="196"/>
      <c r="C11" s="196"/>
      <c r="D11" s="197">
        <f t="shared" si="5"/>
        <v>0</v>
      </c>
      <c r="E11" s="196"/>
      <c r="F11" s="197">
        <f t="shared" si="0"/>
        <v>0</v>
      </c>
      <c r="G11" s="196">
        <f>ROUND(E11*G$15,0)</f>
        <v>0</v>
      </c>
      <c r="H11" s="197">
        <f t="shared" si="1"/>
        <v>0</v>
      </c>
      <c r="I11" s="196">
        <f>ROUND(G11*I$15,0)</f>
        <v>0</v>
      </c>
      <c r="J11" s="197">
        <f t="shared" si="2"/>
        <v>0</v>
      </c>
      <c r="K11" s="196">
        <f>ROUND(I11*K$15,0)</f>
        <v>0</v>
      </c>
      <c r="L11" s="197">
        <f t="shared" si="3"/>
        <v>0</v>
      </c>
      <c r="M11" s="196">
        <f>ROUND(K11*M$15,0)</f>
        <v>0</v>
      </c>
      <c r="N11" s="197">
        <f t="shared" si="4"/>
        <v>0</v>
      </c>
    </row>
    <row r="12" spans="1:14" s="191" customFormat="1" ht="50.25" customHeight="1" x14ac:dyDescent="0.2">
      <c r="A12" s="195" t="s">
        <v>163</v>
      </c>
      <c r="B12" s="196">
        <f>B13+B14</f>
        <v>0</v>
      </c>
      <c r="C12" s="196">
        <f>C13+C14</f>
        <v>0</v>
      </c>
      <c r="D12" s="197">
        <f t="shared" si="5"/>
        <v>0</v>
      </c>
      <c r="E12" s="196">
        <f>E13+E14</f>
        <v>0</v>
      </c>
      <c r="F12" s="197">
        <f t="shared" si="0"/>
        <v>0</v>
      </c>
      <c r="G12" s="196">
        <f>G13+G14</f>
        <v>0</v>
      </c>
      <c r="H12" s="197">
        <f t="shared" si="1"/>
        <v>0</v>
      </c>
      <c r="I12" s="196">
        <f>I13+I14</f>
        <v>0</v>
      </c>
      <c r="J12" s="197">
        <f t="shared" si="2"/>
        <v>0</v>
      </c>
      <c r="K12" s="196">
        <f>K13+K14</f>
        <v>0</v>
      </c>
      <c r="L12" s="197">
        <f t="shared" si="3"/>
        <v>0</v>
      </c>
      <c r="M12" s="196">
        <f>M13+M14</f>
        <v>0</v>
      </c>
      <c r="N12" s="197">
        <f t="shared" si="4"/>
        <v>0</v>
      </c>
    </row>
    <row r="13" spans="1:14" s="191" customFormat="1" x14ac:dyDescent="0.2">
      <c r="A13" s="221" t="s">
        <v>161</v>
      </c>
      <c r="B13" s="196"/>
      <c r="C13" s="196"/>
      <c r="D13" s="197">
        <f t="shared" si="5"/>
        <v>0</v>
      </c>
      <c r="E13" s="196"/>
      <c r="F13" s="197">
        <f t="shared" si="0"/>
        <v>0</v>
      </c>
      <c r="G13" s="196">
        <f>ROUND(E13*G$15,0)</f>
        <v>0</v>
      </c>
      <c r="H13" s="197">
        <f t="shared" si="1"/>
        <v>0</v>
      </c>
      <c r="I13" s="196">
        <f>ROUND(G13*I$15,0)</f>
        <v>0</v>
      </c>
      <c r="J13" s="197">
        <f t="shared" si="2"/>
        <v>0</v>
      </c>
      <c r="K13" s="196">
        <f>ROUND(I13*K$15,0)</f>
        <v>0</v>
      </c>
      <c r="L13" s="197">
        <f t="shared" si="3"/>
        <v>0</v>
      </c>
      <c r="M13" s="196">
        <f>ROUND(K13*M$15,0)</f>
        <v>0</v>
      </c>
      <c r="N13" s="197">
        <f t="shared" si="4"/>
        <v>0</v>
      </c>
    </row>
    <row r="14" spans="1:14" s="191" customFormat="1" ht="30" x14ac:dyDescent="0.2">
      <c r="A14" s="221" t="s">
        <v>162</v>
      </c>
      <c r="B14" s="196"/>
      <c r="C14" s="196"/>
      <c r="D14" s="197">
        <f t="shared" si="5"/>
        <v>0</v>
      </c>
      <c r="E14" s="196"/>
      <c r="F14" s="197">
        <f t="shared" si="0"/>
        <v>0</v>
      </c>
      <c r="G14" s="196">
        <f>ROUND(E14*G$15,0)</f>
        <v>0</v>
      </c>
      <c r="H14" s="197">
        <f t="shared" si="1"/>
        <v>0</v>
      </c>
      <c r="I14" s="196">
        <f>ROUND(G14*I$15,0)</f>
        <v>0</v>
      </c>
      <c r="J14" s="197">
        <f t="shared" si="2"/>
        <v>0</v>
      </c>
      <c r="K14" s="196">
        <f>ROUND(I14*K$15,0)</f>
        <v>0</v>
      </c>
      <c r="L14" s="197">
        <f t="shared" si="3"/>
        <v>0</v>
      </c>
      <c r="M14" s="196">
        <f>ROUND(K14*M$15,0)</f>
        <v>0</v>
      </c>
      <c r="N14" s="197">
        <f t="shared" si="4"/>
        <v>0</v>
      </c>
    </row>
    <row r="15" spans="1:14" s="191" customFormat="1" x14ac:dyDescent="0.2">
      <c r="A15" s="198" t="s">
        <v>153</v>
      </c>
      <c r="B15" s="199" t="s">
        <v>11</v>
      </c>
      <c r="C15" s="199" t="s">
        <v>11</v>
      </c>
      <c r="D15" s="199" t="s">
        <v>11</v>
      </c>
      <c r="E15" s="199" t="s">
        <v>11</v>
      </c>
      <c r="F15" s="199" t="s">
        <v>11</v>
      </c>
      <c r="G15" s="200">
        <f>'182 1 03 02021'!G8</f>
        <v>0</v>
      </c>
      <c r="H15" s="199" t="s">
        <v>11</v>
      </c>
      <c r="I15" s="200">
        <f>'182 1 03 02021'!I8</f>
        <v>0</v>
      </c>
      <c r="J15" s="199" t="s">
        <v>11</v>
      </c>
      <c r="K15" s="200">
        <f>'182 1 03 02021'!K8</f>
        <v>0</v>
      </c>
      <c r="L15" s="199" t="s">
        <v>11</v>
      </c>
      <c r="M15" s="200">
        <f>'182 1 03 02021'!M8</f>
        <v>0</v>
      </c>
      <c r="N15" s="199" t="s">
        <v>11</v>
      </c>
    </row>
    <row r="16" spans="1:14" s="191" customFormat="1" x14ac:dyDescent="0.2">
      <c r="A16" s="201" t="s">
        <v>154</v>
      </c>
      <c r="B16" s="17">
        <f>IF(B26=0,0,B27/B26)</f>
        <v>0</v>
      </c>
      <c r="C16" s="17">
        <f>IF(C26=0,0,C27/C26)</f>
        <v>0</v>
      </c>
      <c r="D16" s="197" t="s">
        <v>11</v>
      </c>
      <c r="E16" s="17">
        <f>IF(E26=0,0,E27/E26)</f>
        <v>0</v>
      </c>
      <c r="F16" s="197" t="s">
        <v>11</v>
      </c>
      <c r="G16" s="17">
        <f>ROUND(IF(AVERAGE(E16,C16,B16)&gt;1,1,AVERAGE(E16,C16,B16)),4)</f>
        <v>0</v>
      </c>
      <c r="H16" s="197" t="s">
        <v>11</v>
      </c>
      <c r="I16" s="17">
        <f>G16</f>
        <v>0</v>
      </c>
      <c r="J16" s="197" t="s">
        <v>11</v>
      </c>
      <c r="K16" s="17">
        <f>I16</f>
        <v>0</v>
      </c>
      <c r="L16" s="197" t="s">
        <v>11</v>
      </c>
      <c r="M16" s="17">
        <f>K16</f>
        <v>0</v>
      </c>
      <c r="N16" s="197" t="s">
        <v>11</v>
      </c>
    </row>
    <row r="17" spans="1:15" s="191" customFormat="1" ht="30" x14ac:dyDescent="0.2">
      <c r="A17" s="195" t="s">
        <v>155</v>
      </c>
      <c r="B17" s="222"/>
      <c r="C17" s="222"/>
      <c r="D17" s="197">
        <f>IF(B17=0,0,C17/B17)</f>
        <v>0</v>
      </c>
      <c r="E17" s="222"/>
      <c r="F17" s="197">
        <f>IF(C17=0,0,E17/C17)</f>
        <v>0</v>
      </c>
      <c r="G17" s="222"/>
      <c r="H17" s="197">
        <f>IF(E17=0,0,G17/E17)</f>
        <v>0</v>
      </c>
      <c r="I17" s="222">
        <f>G18/12</f>
        <v>0</v>
      </c>
      <c r="J17" s="197">
        <f>IF(G17=0,0,I17/G17)</f>
        <v>0</v>
      </c>
      <c r="K17" s="222">
        <f>I18/12</f>
        <v>0</v>
      </c>
      <c r="L17" s="197">
        <f>IF(I17=0,0,K17/I17)</f>
        <v>0</v>
      </c>
      <c r="M17" s="222">
        <f>K18/12</f>
        <v>0</v>
      </c>
      <c r="N17" s="197">
        <f>IF(K17=0,0,M17/K17)</f>
        <v>0</v>
      </c>
      <c r="O17" s="203">
        <f>M17*M15</f>
        <v>0</v>
      </c>
    </row>
    <row r="18" spans="1:15" s="191" customFormat="1" ht="30" x14ac:dyDescent="0.2">
      <c r="A18" s="204" t="s">
        <v>156</v>
      </c>
      <c r="B18" s="202" t="s">
        <v>11</v>
      </c>
      <c r="C18" s="202" t="s">
        <v>11</v>
      </c>
      <c r="D18" s="202" t="s">
        <v>11</v>
      </c>
      <c r="E18" s="202" t="s">
        <v>11</v>
      </c>
      <c r="F18" s="202" t="s">
        <v>11</v>
      </c>
      <c r="G18" s="196">
        <f>ROUND(((G7*Ставки!F$11/1000-G10)+(G8*Ставки!F$9/1000-G11))*G16-G12,0)</f>
        <v>0</v>
      </c>
      <c r="H18" s="202" t="s">
        <v>11</v>
      </c>
      <c r="I18" s="196">
        <f>ROUND(((I7*Ставки!G$11/1000-I10)+(I8*Ставки!G$9/1000-I11))*I16-I12,0)</f>
        <v>0</v>
      </c>
      <c r="J18" s="202" t="s">
        <v>11</v>
      </c>
      <c r="K18" s="196">
        <f>ROUND(((K7*Ставки!H$11/1000-K10)+(K8*Ставки!H$9/1000-K11))*K16-K12,0)</f>
        <v>0</v>
      </c>
      <c r="L18" s="202" t="s">
        <v>11</v>
      </c>
      <c r="M18" s="196">
        <f>ROUND(((M7*Ставки!I$11/1000-M10)+(M8*Ставки!I$9/1000-M11))*M16-M12,0)</f>
        <v>0</v>
      </c>
      <c r="N18" s="202" t="s">
        <v>11</v>
      </c>
    </row>
    <row r="19" spans="1:15" s="191" customFormat="1" ht="28.5" x14ac:dyDescent="0.2">
      <c r="A19" s="205" t="s">
        <v>6</v>
      </c>
      <c r="B19" s="202" t="s">
        <v>11</v>
      </c>
      <c r="C19" s="202" t="s">
        <v>11</v>
      </c>
      <c r="D19" s="202" t="s">
        <v>11</v>
      </c>
      <c r="E19" s="202" t="s">
        <v>11</v>
      </c>
      <c r="F19" s="202" t="s">
        <v>11</v>
      </c>
      <c r="G19" s="219">
        <f>G20+G21+G22+G23+G24+G25</f>
        <v>0</v>
      </c>
      <c r="H19" s="196" t="s">
        <v>11</v>
      </c>
      <c r="I19" s="219">
        <f t="shared" ref="I19:M19" si="6">I20+I21+I22+I23+I24+I25</f>
        <v>0</v>
      </c>
      <c r="J19" s="196" t="s">
        <v>11</v>
      </c>
      <c r="K19" s="219">
        <f t="shared" si="6"/>
        <v>0</v>
      </c>
      <c r="L19" s="196" t="s">
        <v>11</v>
      </c>
      <c r="M19" s="219">
        <f t="shared" si="6"/>
        <v>0</v>
      </c>
      <c r="N19" s="196" t="s">
        <v>11</v>
      </c>
    </row>
    <row r="20" spans="1:15" s="191" customFormat="1" ht="30" x14ac:dyDescent="0.2">
      <c r="A20" s="206" t="s">
        <v>8</v>
      </c>
      <c r="B20" s="202" t="s">
        <v>11</v>
      </c>
      <c r="C20" s="202" t="s">
        <v>11</v>
      </c>
      <c r="D20" s="202" t="s">
        <v>11</v>
      </c>
      <c r="E20" s="202" t="s">
        <v>11</v>
      </c>
      <c r="F20" s="202" t="s">
        <v>11</v>
      </c>
      <c r="G20" s="208"/>
      <c r="H20" s="196" t="s">
        <v>11</v>
      </c>
      <c r="I20" s="208"/>
      <c r="J20" s="196" t="s">
        <v>11</v>
      </c>
      <c r="K20" s="208"/>
      <c r="L20" s="196" t="s">
        <v>11</v>
      </c>
      <c r="M20" s="208"/>
      <c r="N20" s="196" t="s">
        <v>11</v>
      </c>
    </row>
    <row r="21" spans="1:15" s="191" customFormat="1" ht="30" x14ac:dyDescent="0.2">
      <c r="A21" s="206" t="s">
        <v>9</v>
      </c>
      <c r="B21" s="202" t="s">
        <v>11</v>
      </c>
      <c r="C21" s="202" t="s">
        <v>11</v>
      </c>
      <c r="D21" s="202" t="s">
        <v>11</v>
      </c>
      <c r="E21" s="202" t="s">
        <v>11</v>
      </c>
      <c r="F21" s="202" t="s">
        <v>11</v>
      </c>
      <c r="G21" s="208"/>
      <c r="H21" s="196" t="s">
        <v>11</v>
      </c>
      <c r="I21" s="208"/>
      <c r="J21" s="196" t="s">
        <v>11</v>
      </c>
      <c r="K21" s="208"/>
      <c r="L21" s="196" t="s">
        <v>11</v>
      </c>
      <c r="M21" s="208"/>
      <c r="N21" s="196" t="s">
        <v>11</v>
      </c>
    </row>
    <row r="22" spans="1:15" s="191" customFormat="1" x14ac:dyDescent="0.2">
      <c r="A22" s="206" t="s">
        <v>157</v>
      </c>
      <c r="B22" s="202" t="s">
        <v>11</v>
      </c>
      <c r="C22" s="202" t="s">
        <v>11</v>
      </c>
      <c r="D22" s="202" t="s">
        <v>11</v>
      </c>
      <c r="E22" s="202" t="s">
        <v>11</v>
      </c>
      <c r="F22" s="202" t="s">
        <v>11</v>
      </c>
      <c r="G22" s="208"/>
      <c r="H22" s="196" t="s">
        <v>11</v>
      </c>
      <c r="I22" s="208"/>
      <c r="J22" s="196" t="s">
        <v>11</v>
      </c>
      <c r="K22" s="208"/>
      <c r="L22" s="196" t="s">
        <v>11</v>
      </c>
      <c r="M22" s="208"/>
      <c r="N22" s="196" t="s">
        <v>11</v>
      </c>
    </row>
    <row r="23" spans="1:15" s="191" customFormat="1" x14ac:dyDescent="0.2">
      <c r="A23" s="207" t="s">
        <v>7</v>
      </c>
      <c r="B23" s="202" t="s">
        <v>11</v>
      </c>
      <c r="C23" s="202" t="s">
        <v>11</v>
      </c>
      <c r="D23" s="202" t="s">
        <v>11</v>
      </c>
      <c r="E23" s="202" t="s">
        <v>11</v>
      </c>
      <c r="F23" s="202" t="s">
        <v>11</v>
      </c>
      <c r="G23" s="208"/>
      <c r="H23" s="196" t="s">
        <v>11</v>
      </c>
      <c r="I23" s="208"/>
      <c r="J23" s="196" t="s">
        <v>11</v>
      </c>
      <c r="K23" s="208"/>
      <c r="L23" s="196" t="s">
        <v>11</v>
      </c>
      <c r="M23" s="208"/>
      <c r="N23" s="196" t="s">
        <v>11</v>
      </c>
    </row>
    <row r="24" spans="1:15" s="191" customFormat="1" x14ac:dyDescent="0.2">
      <c r="A24" s="207" t="s">
        <v>158</v>
      </c>
      <c r="B24" s="202" t="s">
        <v>11</v>
      </c>
      <c r="C24" s="202" t="s">
        <v>11</v>
      </c>
      <c r="D24" s="202" t="s">
        <v>11</v>
      </c>
      <c r="E24" s="202" t="s">
        <v>11</v>
      </c>
      <c r="F24" s="202" t="s">
        <v>11</v>
      </c>
      <c r="G24" s="208"/>
      <c r="H24" s="196" t="s">
        <v>11</v>
      </c>
      <c r="I24" s="208"/>
      <c r="J24" s="196" t="s">
        <v>11</v>
      </c>
      <c r="K24" s="208"/>
      <c r="L24" s="196" t="s">
        <v>11</v>
      </c>
      <c r="M24" s="208"/>
      <c r="N24" s="196" t="s">
        <v>11</v>
      </c>
    </row>
    <row r="25" spans="1:15" s="191" customFormat="1" ht="45" x14ac:dyDescent="0.2">
      <c r="A25" s="207" t="s">
        <v>20</v>
      </c>
      <c r="B25" s="202" t="s">
        <v>11</v>
      </c>
      <c r="C25" s="202" t="s">
        <v>11</v>
      </c>
      <c r="D25" s="202" t="s">
        <v>11</v>
      </c>
      <c r="E25" s="202" t="s">
        <v>11</v>
      </c>
      <c r="F25" s="202" t="s">
        <v>11</v>
      </c>
      <c r="G25" s="208"/>
      <c r="H25" s="196" t="s">
        <v>11</v>
      </c>
      <c r="I25" s="208"/>
      <c r="J25" s="196" t="s">
        <v>11</v>
      </c>
      <c r="K25" s="208"/>
      <c r="L25" s="196" t="s">
        <v>11</v>
      </c>
      <c r="M25" s="208"/>
      <c r="N25" s="196" t="s">
        <v>11</v>
      </c>
    </row>
    <row r="26" spans="1:15" s="191" customFormat="1" x14ac:dyDescent="0.2">
      <c r="A26" s="195" t="s">
        <v>18</v>
      </c>
      <c r="B26" s="208"/>
      <c r="C26" s="208"/>
      <c r="D26" s="209">
        <f t="shared" ref="D26:D27" si="7">IF(B26=0,0,C26/B26)</f>
        <v>0</v>
      </c>
      <c r="E26" s="208"/>
      <c r="F26" s="209">
        <f t="shared" ref="F26:F27" si="8">IF(C26=0,0,E26/C26)</f>
        <v>0</v>
      </c>
      <c r="G26" s="202" t="s">
        <v>11</v>
      </c>
      <c r="H26" s="202" t="s">
        <v>11</v>
      </c>
      <c r="I26" s="202" t="s">
        <v>11</v>
      </c>
      <c r="J26" s="202" t="s">
        <v>11</v>
      </c>
      <c r="K26" s="202" t="s">
        <v>11</v>
      </c>
      <c r="L26" s="202" t="s">
        <v>11</v>
      </c>
      <c r="M26" s="202" t="s">
        <v>11</v>
      </c>
      <c r="N26" s="202" t="s">
        <v>11</v>
      </c>
    </row>
    <row r="27" spans="1:15" s="191" customFormat="1" x14ac:dyDescent="0.2">
      <c r="A27" s="210" t="s">
        <v>17</v>
      </c>
      <c r="B27" s="211"/>
      <c r="C27" s="211"/>
      <c r="D27" s="212">
        <f t="shared" si="7"/>
        <v>0</v>
      </c>
      <c r="E27" s="211"/>
      <c r="F27" s="212">
        <f t="shared" si="8"/>
        <v>0</v>
      </c>
      <c r="G27" s="213">
        <f>ROUND(G18+G19-I17+G17,0)</f>
        <v>0</v>
      </c>
      <c r="H27" s="214">
        <f t="shared" ref="H27:N27" si="9">IF(E27=0,0,G27/E27)</f>
        <v>0</v>
      </c>
      <c r="I27" s="213">
        <f>ROUND(I18+I19-K17+I17,0)</f>
        <v>0</v>
      </c>
      <c r="J27" s="214">
        <f t="shared" si="9"/>
        <v>0</v>
      </c>
      <c r="K27" s="213">
        <f>ROUND(K18+K19-M17+K17,0)</f>
        <v>0</v>
      </c>
      <c r="L27" s="214">
        <f t="shared" si="9"/>
        <v>0</v>
      </c>
      <c r="M27" s="213">
        <f>ROUND(M18+M19-M18/12+M17,0)</f>
        <v>0</v>
      </c>
      <c r="N27" s="214">
        <f t="shared" si="9"/>
        <v>0</v>
      </c>
    </row>
  </sheetData>
  <mergeCells count="2">
    <mergeCell ref="A1:N1"/>
    <mergeCell ref="M2:N2"/>
  </mergeCells>
  <printOptions horizontalCentered="1"/>
  <pageMargins left="0" right="0" top="0.39370078740157483" bottom="0" header="0" footer="0"/>
  <pageSetup paperSize="9" scale="70" fitToHeight="2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view="pageBreakPreview" zoomScale="90" zoomScaleNormal="100" zoomScaleSheetLayoutView="90" workbookViewId="0">
      <pane xSplit="1" ySplit="5" topLeftCell="B9" activePane="bottomRight" state="frozen"/>
      <selection activeCell="A3" sqref="A3:B3"/>
      <selection pane="topRight" activeCell="A3" sqref="A3:B3"/>
      <selection pane="bottomLeft" activeCell="A3" sqref="A3:B3"/>
      <selection pane="bottomRight" activeCell="O2" sqref="O2"/>
    </sheetView>
  </sheetViews>
  <sheetFormatPr defaultRowHeight="15.75" x14ac:dyDescent="0.2"/>
  <cols>
    <col min="1" max="1" width="42.42578125" style="192" customWidth="1"/>
    <col min="2" max="2" width="14.42578125" style="192" customWidth="1"/>
    <col min="3" max="3" width="14.42578125" style="216" customWidth="1"/>
    <col min="4" max="4" width="10.7109375" style="216" customWidth="1"/>
    <col min="5" max="5" width="14.5703125" style="216" customWidth="1"/>
    <col min="6" max="6" width="10.7109375" style="216" customWidth="1"/>
    <col min="7" max="7" width="14.42578125" style="203" customWidth="1"/>
    <col min="8" max="8" width="10.7109375" style="203" customWidth="1"/>
    <col min="9" max="9" width="13.28515625" style="203" customWidth="1"/>
    <col min="10" max="10" width="10.7109375" style="203" customWidth="1"/>
    <col min="11" max="11" width="14.85546875" style="203" customWidth="1"/>
    <col min="12" max="12" width="10.7109375" style="203" customWidth="1"/>
    <col min="13" max="13" width="15.85546875" style="191" customWidth="1"/>
    <col min="14" max="14" width="10.7109375" style="191" customWidth="1"/>
    <col min="15" max="16384" width="9.140625" style="203"/>
  </cols>
  <sheetData>
    <row r="1" spans="1:14" s="191" customFormat="1" x14ac:dyDescent="0.2">
      <c r="A1" s="680">
        <v>133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</row>
    <row r="2" spans="1:14" s="191" customFormat="1" ht="29.25" customHeight="1" x14ac:dyDescent="0.2">
      <c r="A2" s="192"/>
      <c r="B2" s="192"/>
      <c r="C2" s="216"/>
      <c r="D2" s="216"/>
      <c r="E2" s="216"/>
      <c r="F2" s="216"/>
      <c r="G2" s="203"/>
      <c r="H2" s="203"/>
      <c r="I2" s="203"/>
      <c r="J2" s="203"/>
      <c r="K2" s="217"/>
      <c r="L2" s="217"/>
      <c r="M2" s="682" t="s">
        <v>631</v>
      </c>
      <c r="N2" s="682"/>
    </row>
    <row r="3" spans="1:14" s="191" customFormat="1" ht="18.75" x14ac:dyDescent="0.2">
      <c r="A3" s="193" t="s">
        <v>164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4" s="191" customFormat="1" x14ac:dyDescent="0.2">
      <c r="A4" s="185"/>
      <c r="B4" s="185"/>
      <c r="C4" s="185"/>
      <c r="D4" s="185"/>
      <c r="E4" s="185"/>
      <c r="F4" s="185"/>
      <c r="G4" s="203"/>
      <c r="H4" s="203"/>
      <c r="I4" s="203"/>
      <c r="J4" s="203"/>
      <c r="K4" s="203"/>
      <c r="L4" s="203"/>
      <c r="N4" s="186" t="s">
        <v>0</v>
      </c>
    </row>
    <row r="5" spans="1:14" s="191" customFormat="1" ht="42.75" x14ac:dyDescent="0.2">
      <c r="A5" s="187" t="s">
        <v>1</v>
      </c>
      <c r="B5" s="194" t="s">
        <v>24</v>
      </c>
      <c r="C5" s="194" t="s">
        <v>25</v>
      </c>
      <c r="D5" s="194" t="s">
        <v>19</v>
      </c>
      <c r="E5" s="194" t="s">
        <v>26</v>
      </c>
      <c r="F5" s="194" t="s">
        <v>19</v>
      </c>
      <c r="G5" s="194" t="s">
        <v>27</v>
      </c>
      <c r="H5" s="194" t="s">
        <v>19</v>
      </c>
      <c r="I5" s="194" t="s">
        <v>28</v>
      </c>
      <c r="J5" s="194" t="s">
        <v>19</v>
      </c>
      <c r="K5" s="194" t="s">
        <v>29</v>
      </c>
      <c r="L5" s="194" t="s">
        <v>19</v>
      </c>
      <c r="M5" s="194" t="s">
        <v>30</v>
      </c>
      <c r="N5" s="194" t="s">
        <v>19</v>
      </c>
    </row>
    <row r="6" spans="1:14" s="191" customFormat="1" x14ac:dyDescent="0.2">
      <c r="A6" s="195" t="s">
        <v>151</v>
      </c>
      <c r="B6" s="196">
        <f>B7+B8</f>
        <v>0</v>
      </c>
      <c r="C6" s="196">
        <f>C7+C8</f>
        <v>0</v>
      </c>
      <c r="D6" s="197">
        <f>IF(B6=0,0,C6/B6)</f>
        <v>0</v>
      </c>
      <c r="E6" s="196">
        <f>E7+E8</f>
        <v>0</v>
      </c>
      <c r="F6" s="197">
        <f t="shared" ref="F6:F14" si="0">IF(C6=0,0,E6/C6)</f>
        <v>0</v>
      </c>
      <c r="G6" s="196">
        <f>G7+G8</f>
        <v>0</v>
      </c>
      <c r="H6" s="197">
        <f t="shared" ref="H6:H14" si="1">IF(E6=0,0,G6/E6)</f>
        <v>0</v>
      </c>
      <c r="I6" s="196">
        <f>I7+I8</f>
        <v>0</v>
      </c>
      <c r="J6" s="197">
        <f t="shared" ref="J6:J14" si="2">IF(G6=0,0,I6/G6)</f>
        <v>0</v>
      </c>
      <c r="K6" s="196">
        <f>K7+K8</f>
        <v>0</v>
      </c>
      <c r="L6" s="197">
        <f t="shared" ref="L6:L14" si="3">IF(I6=0,0,K6/I6)</f>
        <v>0</v>
      </c>
      <c r="M6" s="196">
        <f>M7+M8</f>
        <v>0</v>
      </c>
      <c r="N6" s="197">
        <f t="shared" ref="N6:N14" si="4">IF(K6=0,0,M6/K6)</f>
        <v>0</v>
      </c>
    </row>
    <row r="7" spans="1:14" s="191" customFormat="1" x14ac:dyDescent="0.2">
      <c r="A7" s="221" t="s">
        <v>161</v>
      </c>
      <c r="B7" s="196"/>
      <c r="C7" s="196"/>
      <c r="D7" s="197">
        <f t="shared" ref="D7:D14" si="5">IF(B7=0,0,C7/B7)</f>
        <v>0</v>
      </c>
      <c r="E7" s="196"/>
      <c r="F7" s="197">
        <f t="shared" si="0"/>
        <v>0</v>
      </c>
      <c r="G7" s="196">
        <f>ROUND(E7*G$15,0)</f>
        <v>0</v>
      </c>
      <c r="H7" s="197">
        <f t="shared" si="1"/>
        <v>0</v>
      </c>
      <c r="I7" s="196">
        <f>ROUND(G7*I$15,0)</f>
        <v>0</v>
      </c>
      <c r="J7" s="197">
        <f t="shared" si="2"/>
        <v>0</v>
      </c>
      <c r="K7" s="196">
        <f>ROUND(I7*K$15,0)</f>
        <v>0</v>
      </c>
      <c r="L7" s="197">
        <f t="shared" si="3"/>
        <v>0</v>
      </c>
      <c r="M7" s="196">
        <f>ROUND(K7*M$15,0)</f>
        <v>0</v>
      </c>
      <c r="N7" s="197">
        <f t="shared" si="4"/>
        <v>0</v>
      </c>
    </row>
    <row r="8" spans="1:14" s="191" customFormat="1" ht="30" x14ac:dyDescent="0.2">
      <c r="A8" s="221" t="s">
        <v>162</v>
      </c>
      <c r="B8" s="196"/>
      <c r="C8" s="196"/>
      <c r="D8" s="197">
        <f t="shared" si="5"/>
        <v>0</v>
      </c>
      <c r="E8" s="196"/>
      <c r="F8" s="197">
        <f t="shared" si="0"/>
        <v>0</v>
      </c>
      <c r="G8" s="196">
        <f>ROUND(E8*G$15,0)</f>
        <v>0</v>
      </c>
      <c r="H8" s="197">
        <f t="shared" si="1"/>
        <v>0</v>
      </c>
      <c r="I8" s="196">
        <f>ROUND(G8*I$15,0)</f>
        <v>0</v>
      </c>
      <c r="J8" s="197">
        <f t="shared" si="2"/>
        <v>0</v>
      </c>
      <c r="K8" s="196">
        <f>ROUND(I8*K$15,0)</f>
        <v>0</v>
      </c>
      <c r="L8" s="197">
        <f t="shared" si="3"/>
        <v>0</v>
      </c>
      <c r="M8" s="196">
        <f>ROUND(K8*M$15,0)</f>
        <v>0</v>
      </c>
      <c r="N8" s="197">
        <f t="shared" si="4"/>
        <v>0</v>
      </c>
    </row>
    <row r="9" spans="1:14" s="191" customFormat="1" x14ac:dyDescent="0.2">
      <c r="A9" s="195" t="s">
        <v>152</v>
      </c>
      <c r="B9" s="196">
        <f>B10+B11</f>
        <v>0</v>
      </c>
      <c r="C9" s="196">
        <f>C10+C11</f>
        <v>0</v>
      </c>
      <c r="D9" s="197">
        <f t="shared" si="5"/>
        <v>0</v>
      </c>
      <c r="E9" s="196">
        <f>E10+E11</f>
        <v>0</v>
      </c>
      <c r="F9" s="197">
        <f t="shared" si="0"/>
        <v>0</v>
      </c>
      <c r="G9" s="196">
        <f>G10+G11</f>
        <v>0</v>
      </c>
      <c r="H9" s="197">
        <f t="shared" si="1"/>
        <v>0</v>
      </c>
      <c r="I9" s="196">
        <f>I10+I11</f>
        <v>0</v>
      </c>
      <c r="J9" s="218">
        <f>ROUND(IF(G9=0,0,I9/G9),4)</f>
        <v>0</v>
      </c>
      <c r="K9" s="196">
        <f>K10+K11</f>
        <v>0</v>
      </c>
      <c r="L9" s="218">
        <f>ROUND(IF(I9=0,0,K9/I9),4)</f>
        <v>0</v>
      </c>
      <c r="M9" s="196">
        <f>M10+M11</f>
        <v>0</v>
      </c>
      <c r="N9" s="218">
        <f>ROUND(IF(K9=0,0,M9/K9),4)</f>
        <v>0</v>
      </c>
    </row>
    <row r="10" spans="1:14" s="191" customFormat="1" x14ac:dyDescent="0.2">
      <c r="A10" s="221" t="s">
        <v>161</v>
      </c>
      <c r="B10" s="196"/>
      <c r="C10" s="196"/>
      <c r="D10" s="197">
        <f t="shared" si="5"/>
        <v>0</v>
      </c>
      <c r="E10" s="196"/>
      <c r="F10" s="197">
        <f t="shared" si="0"/>
        <v>0</v>
      </c>
      <c r="G10" s="196">
        <f>ROUND(E10*G$15,0)</f>
        <v>0</v>
      </c>
      <c r="H10" s="197">
        <f t="shared" si="1"/>
        <v>0</v>
      </c>
      <c r="I10" s="196">
        <f>ROUND(G10*I$15,0)</f>
        <v>0</v>
      </c>
      <c r="J10" s="197">
        <f t="shared" si="2"/>
        <v>0</v>
      </c>
      <c r="K10" s="196">
        <f>ROUND(I10*K$15,0)</f>
        <v>0</v>
      </c>
      <c r="L10" s="197">
        <f t="shared" si="3"/>
        <v>0</v>
      </c>
      <c r="M10" s="196">
        <f>ROUND(K10*M$15,0)</f>
        <v>0</v>
      </c>
      <c r="N10" s="197">
        <f t="shared" si="4"/>
        <v>0</v>
      </c>
    </row>
    <row r="11" spans="1:14" s="191" customFormat="1" ht="30" x14ac:dyDescent="0.2">
      <c r="A11" s="221" t="s">
        <v>162</v>
      </c>
      <c r="B11" s="196"/>
      <c r="C11" s="196"/>
      <c r="D11" s="197">
        <f t="shared" si="5"/>
        <v>0</v>
      </c>
      <c r="E11" s="196"/>
      <c r="F11" s="197">
        <f t="shared" si="0"/>
        <v>0</v>
      </c>
      <c r="G11" s="196">
        <f>ROUND(E11*G$15,0)</f>
        <v>0</v>
      </c>
      <c r="H11" s="197">
        <f t="shared" si="1"/>
        <v>0</v>
      </c>
      <c r="I11" s="196">
        <f>ROUND(G11*I$15,0)</f>
        <v>0</v>
      </c>
      <c r="J11" s="197">
        <f t="shared" si="2"/>
        <v>0</v>
      </c>
      <c r="K11" s="196">
        <f>ROUND(I11*K$15,0)</f>
        <v>0</v>
      </c>
      <c r="L11" s="197">
        <f t="shared" si="3"/>
        <v>0</v>
      </c>
      <c r="M11" s="196">
        <f>ROUND(K11*M$15,0)</f>
        <v>0</v>
      </c>
      <c r="N11" s="197">
        <f t="shared" si="4"/>
        <v>0</v>
      </c>
    </row>
    <row r="12" spans="1:14" s="191" customFormat="1" ht="50.25" customHeight="1" x14ac:dyDescent="0.2">
      <c r="A12" s="195" t="s">
        <v>165</v>
      </c>
      <c r="B12" s="196">
        <f>B13+B14</f>
        <v>0</v>
      </c>
      <c r="C12" s="196">
        <f>C13+C14</f>
        <v>0</v>
      </c>
      <c r="D12" s="197">
        <f t="shared" si="5"/>
        <v>0</v>
      </c>
      <c r="E12" s="196">
        <f>E13+E14</f>
        <v>0</v>
      </c>
      <c r="F12" s="197">
        <f t="shared" si="0"/>
        <v>0</v>
      </c>
      <c r="G12" s="196">
        <f>G13+G14</f>
        <v>0</v>
      </c>
      <c r="H12" s="197">
        <f t="shared" si="1"/>
        <v>0</v>
      </c>
      <c r="I12" s="196">
        <f>I13+I14</f>
        <v>0</v>
      </c>
      <c r="J12" s="197">
        <f t="shared" si="2"/>
        <v>0</v>
      </c>
      <c r="K12" s="196">
        <f>K13+K14</f>
        <v>0</v>
      </c>
      <c r="L12" s="197">
        <f t="shared" si="3"/>
        <v>0</v>
      </c>
      <c r="M12" s="196">
        <f>M13+M14</f>
        <v>0</v>
      </c>
      <c r="N12" s="197">
        <f t="shared" si="4"/>
        <v>0</v>
      </c>
    </row>
    <row r="13" spans="1:14" s="191" customFormat="1" x14ac:dyDescent="0.2">
      <c r="A13" s="221" t="s">
        <v>161</v>
      </c>
      <c r="B13" s="196"/>
      <c r="C13" s="196"/>
      <c r="D13" s="197">
        <f t="shared" si="5"/>
        <v>0</v>
      </c>
      <c r="E13" s="196"/>
      <c r="F13" s="197">
        <f t="shared" si="0"/>
        <v>0</v>
      </c>
      <c r="G13" s="196">
        <f>ROUND(E13*G$15,0)</f>
        <v>0</v>
      </c>
      <c r="H13" s="197">
        <f t="shared" si="1"/>
        <v>0</v>
      </c>
      <c r="I13" s="196">
        <f>ROUND(G13*I$15,0)</f>
        <v>0</v>
      </c>
      <c r="J13" s="197">
        <f t="shared" si="2"/>
        <v>0</v>
      </c>
      <c r="K13" s="196">
        <f>ROUND(I13*K$15,0)</f>
        <v>0</v>
      </c>
      <c r="L13" s="197">
        <f t="shared" si="3"/>
        <v>0</v>
      </c>
      <c r="M13" s="196">
        <f>ROUND(K13*M$15,0)</f>
        <v>0</v>
      </c>
      <c r="N13" s="197">
        <f t="shared" si="4"/>
        <v>0</v>
      </c>
    </row>
    <row r="14" spans="1:14" s="191" customFormat="1" ht="30" x14ac:dyDescent="0.2">
      <c r="A14" s="221" t="s">
        <v>162</v>
      </c>
      <c r="B14" s="196"/>
      <c r="C14" s="196"/>
      <c r="D14" s="197">
        <f t="shared" si="5"/>
        <v>0</v>
      </c>
      <c r="E14" s="196"/>
      <c r="F14" s="197">
        <f t="shared" si="0"/>
        <v>0</v>
      </c>
      <c r="G14" s="196">
        <f>ROUND(E14*G$15,0)</f>
        <v>0</v>
      </c>
      <c r="H14" s="197">
        <f t="shared" si="1"/>
        <v>0</v>
      </c>
      <c r="I14" s="196">
        <f>ROUND(G14*I$15,0)</f>
        <v>0</v>
      </c>
      <c r="J14" s="197">
        <f t="shared" si="2"/>
        <v>0</v>
      </c>
      <c r="K14" s="196">
        <f>ROUND(I14*K$15,0)</f>
        <v>0</v>
      </c>
      <c r="L14" s="197">
        <f t="shared" si="3"/>
        <v>0</v>
      </c>
      <c r="M14" s="196">
        <f>ROUND(K14*M$15,0)</f>
        <v>0</v>
      </c>
      <c r="N14" s="197">
        <f t="shared" si="4"/>
        <v>0</v>
      </c>
    </row>
    <row r="15" spans="1:14" s="191" customFormat="1" x14ac:dyDescent="0.2">
      <c r="A15" s="198" t="s">
        <v>153</v>
      </c>
      <c r="B15" s="199" t="s">
        <v>11</v>
      </c>
      <c r="C15" s="199" t="s">
        <v>11</v>
      </c>
      <c r="D15" s="199" t="s">
        <v>11</v>
      </c>
      <c r="E15" s="199" t="s">
        <v>11</v>
      </c>
      <c r="F15" s="199" t="s">
        <v>11</v>
      </c>
      <c r="G15" s="200">
        <f>'182 1 03 02021'!G8</f>
        <v>0</v>
      </c>
      <c r="H15" s="199" t="s">
        <v>11</v>
      </c>
      <c r="I15" s="200">
        <f>'182 1 03 02021'!I8</f>
        <v>0</v>
      </c>
      <c r="J15" s="199" t="s">
        <v>11</v>
      </c>
      <c r="K15" s="200">
        <f>'182 1 03 02021'!K8</f>
        <v>0</v>
      </c>
      <c r="L15" s="199" t="s">
        <v>11</v>
      </c>
      <c r="M15" s="200">
        <f>'182 1 03 02021'!M8</f>
        <v>0</v>
      </c>
      <c r="N15" s="199" t="s">
        <v>11</v>
      </c>
    </row>
    <row r="16" spans="1:14" s="191" customFormat="1" x14ac:dyDescent="0.2">
      <c r="A16" s="201" t="s">
        <v>154</v>
      </c>
      <c r="B16" s="17">
        <f>IF(B26=0,0,B27/B26)</f>
        <v>0</v>
      </c>
      <c r="C16" s="17">
        <f>IF(C26=0,0,C27/C26)</f>
        <v>0</v>
      </c>
      <c r="D16" s="197" t="s">
        <v>11</v>
      </c>
      <c r="E16" s="17">
        <f>IF(E26=0,0,E27/E26)</f>
        <v>0</v>
      </c>
      <c r="F16" s="197" t="s">
        <v>11</v>
      </c>
      <c r="G16" s="17">
        <f>ROUND(IF(AVERAGE(E16,C16,B16)&gt;1,1,AVERAGE(E16,C16,B16)),4)</f>
        <v>0</v>
      </c>
      <c r="H16" s="197" t="s">
        <v>11</v>
      </c>
      <c r="I16" s="17">
        <f>G16</f>
        <v>0</v>
      </c>
      <c r="J16" s="197" t="s">
        <v>11</v>
      </c>
      <c r="K16" s="17">
        <f>I16</f>
        <v>0</v>
      </c>
      <c r="L16" s="197" t="s">
        <v>11</v>
      </c>
      <c r="M16" s="17">
        <f>K16</f>
        <v>0</v>
      </c>
      <c r="N16" s="197" t="s">
        <v>11</v>
      </c>
    </row>
    <row r="17" spans="1:15" s="191" customFormat="1" ht="30" x14ac:dyDescent="0.2">
      <c r="A17" s="195" t="s">
        <v>155</v>
      </c>
      <c r="B17" s="222"/>
      <c r="C17" s="222"/>
      <c r="D17" s="197">
        <f>IF(B17=0,0,C17/B17)</f>
        <v>0</v>
      </c>
      <c r="E17" s="222"/>
      <c r="F17" s="197">
        <f>IF(C17=0,0,E17/C17)</f>
        <v>0</v>
      </c>
      <c r="G17" s="222"/>
      <c r="H17" s="197">
        <f>IF(E17=0,0,G17/E17)</f>
        <v>0</v>
      </c>
      <c r="I17" s="222">
        <f>G18/12</f>
        <v>0</v>
      </c>
      <c r="J17" s="197">
        <f>IF(G17=0,0,I17/G17)</f>
        <v>0</v>
      </c>
      <c r="K17" s="222">
        <f>I18/12</f>
        <v>0</v>
      </c>
      <c r="L17" s="197">
        <f>IF(I17=0,0,K17/I17)</f>
        <v>0</v>
      </c>
      <c r="M17" s="222">
        <f>K18/12</f>
        <v>0</v>
      </c>
      <c r="N17" s="197">
        <f>IF(K17=0,0,M17/K17)</f>
        <v>0</v>
      </c>
      <c r="O17" s="203">
        <f>M17*M15</f>
        <v>0</v>
      </c>
    </row>
    <row r="18" spans="1:15" s="191" customFormat="1" ht="30" x14ac:dyDescent="0.2">
      <c r="A18" s="204" t="s">
        <v>156</v>
      </c>
      <c r="B18" s="202" t="s">
        <v>11</v>
      </c>
      <c r="C18" s="202" t="s">
        <v>11</v>
      </c>
      <c r="D18" s="202" t="s">
        <v>11</v>
      </c>
      <c r="E18" s="202" t="s">
        <v>11</v>
      </c>
      <c r="F18" s="202" t="s">
        <v>11</v>
      </c>
      <c r="G18" s="196">
        <f>ROUND(((G7*Ставки!F$11/1000-G10)+(G8*Ставки!F$9/1000-G11))*G16-G12,0)</f>
        <v>0</v>
      </c>
      <c r="H18" s="202" t="s">
        <v>11</v>
      </c>
      <c r="I18" s="196">
        <f>ROUND(((I7*Ставки!G$11/1000-I10)+(I8*Ставки!G$9/1000-I11))*I16-I12,0)</f>
        <v>0</v>
      </c>
      <c r="J18" s="202" t="s">
        <v>11</v>
      </c>
      <c r="K18" s="196">
        <f>ROUND(((K7*Ставки!H$11/1000-K10)+(K8*Ставки!H$9/1000-K11))*K16-K12,0)</f>
        <v>0</v>
      </c>
      <c r="L18" s="202" t="s">
        <v>11</v>
      </c>
      <c r="M18" s="196">
        <f>ROUND(((M7*Ставки!I$11/1000-M10)+(M8*Ставки!I$9/1000-M11))*M16-M12,0)</f>
        <v>0</v>
      </c>
      <c r="N18" s="202" t="s">
        <v>11</v>
      </c>
    </row>
    <row r="19" spans="1:15" s="191" customFormat="1" ht="28.5" x14ac:dyDescent="0.2">
      <c r="A19" s="205" t="s">
        <v>6</v>
      </c>
      <c r="B19" s="202" t="s">
        <v>11</v>
      </c>
      <c r="C19" s="202" t="s">
        <v>11</v>
      </c>
      <c r="D19" s="202" t="s">
        <v>11</v>
      </c>
      <c r="E19" s="202" t="s">
        <v>11</v>
      </c>
      <c r="F19" s="202" t="s">
        <v>11</v>
      </c>
      <c r="G19" s="219">
        <f>G20+G21+G22+G23+G24+G25</f>
        <v>0</v>
      </c>
      <c r="H19" s="196" t="s">
        <v>11</v>
      </c>
      <c r="I19" s="219">
        <f t="shared" ref="I19:M19" si="6">I20+I21+I22+I23+I24+I25</f>
        <v>0</v>
      </c>
      <c r="J19" s="196" t="s">
        <v>11</v>
      </c>
      <c r="K19" s="219">
        <f t="shared" si="6"/>
        <v>0</v>
      </c>
      <c r="L19" s="196" t="s">
        <v>11</v>
      </c>
      <c r="M19" s="219">
        <f t="shared" si="6"/>
        <v>0</v>
      </c>
      <c r="N19" s="196" t="s">
        <v>11</v>
      </c>
    </row>
    <row r="20" spans="1:15" s="191" customFormat="1" ht="30" x14ac:dyDescent="0.2">
      <c r="A20" s="206" t="s">
        <v>8</v>
      </c>
      <c r="B20" s="202" t="s">
        <v>11</v>
      </c>
      <c r="C20" s="202" t="s">
        <v>11</v>
      </c>
      <c r="D20" s="202" t="s">
        <v>11</v>
      </c>
      <c r="E20" s="202" t="s">
        <v>11</v>
      </c>
      <c r="F20" s="202" t="s">
        <v>11</v>
      </c>
      <c r="G20" s="208"/>
      <c r="H20" s="196" t="s">
        <v>11</v>
      </c>
      <c r="I20" s="208"/>
      <c r="J20" s="196" t="s">
        <v>11</v>
      </c>
      <c r="K20" s="208"/>
      <c r="L20" s="196" t="s">
        <v>11</v>
      </c>
      <c r="M20" s="208"/>
      <c r="N20" s="196" t="s">
        <v>11</v>
      </c>
    </row>
    <row r="21" spans="1:15" s="191" customFormat="1" ht="30" x14ac:dyDescent="0.2">
      <c r="A21" s="206" t="s">
        <v>9</v>
      </c>
      <c r="B21" s="202" t="s">
        <v>11</v>
      </c>
      <c r="C21" s="202" t="s">
        <v>11</v>
      </c>
      <c r="D21" s="202" t="s">
        <v>11</v>
      </c>
      <c r="E21" s="202" t="s">
        <v>11</v>
      </c>
      <c r="F21" s="202" t="s">
        <v>11</v>
      </c>
      <c r="G21" s="208"/>
      <c r="H21" s="196" t="s">
        <v>11</v>
      </c>
      <c r="I21" s="208"/>
      <c r="J21" s="196" t="s">
        <v>11</v>
      </c>
      <c r="K21" s="208"/>
      <c r="L21" s="196" t="s">
        <v>11</v>
      </c>
      <c r="M21" s="208"/>
      <c r="N21" s="196" t="s">
        <v>11</v>
      </c>
    </row>
    <row r="22" spans="1:15" s="191" customFormat="1" x14ac:dyDescent="0.2">
      <c r="A22" s="206" t="s">
        <v>157</v>
      </c>
      <c r="B22" s="202" t="s">
        <v>11</v>
      </c>
      <c r="C22" s="202" t="s">
        <v>11</v>
      </c>
      <c r="D22" s="202" t="s">
        <v>11</v>
      </c>
      <c r="E22" s="202" t="s">
        <v>11</v>
      </c>
      <c r="F22" s="202" t="s">
        <v>11</v>
      </c>
      <c r="G22" s="208"/>
      <c r="H22" s="196" t="s">
        <v>11</v>
      </c>
      <c r="I22" s="208"/>
      <c r="J22" s="196" t="s">
        <v>11</v>
      </c>
      <c r="K22" s="208"/>
      <c r="L22" s="196" t="s">
        <v>11</v>
      </c>
      <c r="M22" s="208"/>
      <c r="N22" s="196" t="s">
        <v>11</v>
      </c>
    </row>
    <row r="23" spans="1:15" s="191" customFormat="1" x14ac:dyDescent="0.2">
      <c r="A23" s="207" t="s">
        <v>7</v>
      </c>
      <c r="B23" s="202" t="s">
        <v>11</v>
      </c>
      <c r="C23" s="202" t="s">
        <v>11</v>
      </c>
      <c r="D23" s="202" t="s">
        <v>11</v>
      </c>
      <c r="E23" s="202" t="s">
        <v>11</v>
      </c>
      <c r="F23" s="202" t="s">
        <v>11</v>
      </c>
      <c r="G23" s="208"/>
      <c r="H23" s="196" t="s">
        <v>11</v>
      </c>
      <c r="I23" s="208"/>
      <c r="J23" s="196" t="s">
        <v>11</v>
      </c>
      <c r="K23" s="208"/>
      <c r="L23" s="196" t="s">
        <v>11</v>
      </c>
      <c r="M23" s="208"/>
      <c r="N23" s="196" t="s">
        <v>11</v>
      </c>
    </row>
    <row r="24" spans="1:15" s="191" customFormat="1" x14ac:dyDescent="0.2">
      <c r="A24" s="207" t="s">
        <v>158</v>
      </c>
      <c r="B24" s="202" t="s">
        <v>11</v>
      </c>
      <c r="C24" s="202" t="s">
        <v>11</v>
      </c>
      <c r="D24" s="202" t="s">
        <v>11</v>
      </c>
      <c r="E24" s="202" t="s">
        <v>11</v>
      </c>
      <c r="F24" s="202" t="s">
        <v>11</v>
      </c>
      <c r="G24" s="208"/>
      <c r="H24" s="196" t="s">
        <v>11</v>
      </c>
      <c r="I24" s="208"/>
      <c r="J24" s="196" t="s">
        <v>11</v>
      </c>
      <c r="K24" s="208"/>
      <c r="L24" s="196" t="s">
        <v>11</v>
      </c>
      <c r="M24" s="208"/>
      <c r="N24" s="196" t="s">
        <v>11</v>
      </c>
    </row>
    <row r="25" spans="1:15" s="191" customFormat="1" ht="45" x14ac:dyDescent="0.2">
      <c r="A25" s="207" t="s">
        <v>20</v>
      </c>
      <c r="B25" s="202" t="s">
        <v>11</v>
      </c>
      <c r="C25" s="202" t="s">
        <v>11</v>
      </c>
      <c r="D25" s="202" t="s">
        <v>11</v>
      </c>
      <c r="E25" s="202" t="s">
        <v>11</v>
      </c>
      <c r="F25" s="202" t="s">
        <v>11</v>
      </c>
      <c r="G25" s="208"/>
      <c r="H25" s="196" t="s">
        <v>11</v>
      </c>
      <c r="I25" s="208"/>
      <c r="J25" s="196" t="s">
        <v>11</v>
      </c>
      <c r="K25" s="208"/>
      <c r="L25" s="196" t="s">
        <v>11</v>
      </c>
      <c r="M25" s="208"/>
      <c r="N25" s="196" t="s">
        <v>11</v>
      </c>
    </row>
    <row r="26" spans="1:15" s="191" customFormat="1" x14ac:dyDescent="0.2">
      <c r="A26" s="195" t="s">
        <v>18</v>
      </c>
      <c r="B26" s="208"/>
      <c r="C26" s="208"/>
      <c r="D26" s="209">
        <f t="shared" ref="D26:D27" si="7">IF(B26=0,0,C26/B26)</f>
        <v>0</v>
      </c>
      <c r="E26" s="208"/>
      <c r="F26" s="209">
        <f t="shared" ref="F26:F27" si="8">IF(C26=0,0,E26/C26)</f>
        <v>0</v>
      </c>
      <c r="G26" s="196" t="s">
        <v>11</v>
      </c>
      <c r="H26" s="196" t="s">
        <v>11</v>
      </c>
      <c r="I26" s="196" t="s">
        <v>11</v>
      </c>
      <c r="J26" s="196" t="s">
        <v>11</v>
      </c>
      <c r="K26" s="196" t="s">
        <v>11</v>
      </c>
      <c r="L26" s="196" t="s">
        <v>11</v>
      </c>
      <c r="M26" s="196" t="s">
        <v>11</v>
      </c>
      <c r="N26" s="196" t="s">
        <v>11</v>
      </c>
    </row>
    <row r="27" spans="1:15" s="191" customFormat="1" x14ac:dyDescent="0.2">
      <c r="A27" s="210" t="s">
        <v>17</v>
      </c>
      <c r="B27" s="211"/>
      <c r="C27" s="211"/>
      <c r="D27" s="212">
        <f t="shared" si="7"/>
        <v>0</v>
      </c>
      <c r="E27" s="211"/>
      <c r="F27" s="212">
        <f t="shared" si="8"/>
        <v>0</v>
      </c>
      <c r="G27" s="213">
        <f>ROUND(G18+G19-I17+G17,0)</f>
        <v>0</v>
      </c>
      <c r="H27" s="214">
        <f t="shared" ref="H27:N27" si="9">IF(E27=0,0,G27/E27)</f>
        <v>0</v>
      </c>
      <c r="I27" s="213">
        <f>ROUND(I18+I19-K17+I17,0)</f>
        <v>0</v>
      </c>
      <c r="J27" s="214">
        <f t="shared" si="9"/>
        <v>0</v>
      </c>
      <c r="K27" s="213">
        <f>ROUND(K18+K19-M17+K17,0)</f>
        <v>0</v>
      </c>
      <c r="L27" s="214">
        <f t="shared" si="9"/>
        <v>0</v>
      </c>
      <c r="M27" s="213">
        <f>ROUND(M18+M19-M18/12+M17,0)</f>
        <v>0</v>
      </c>
      <c r="N27" s="214">
        <f t="shared" si="9"/>
        <v>0</v>
      </c>
    </row>
    <row r="29" spans="1:15" x14ac:dyDescent="0.2">
      <c r="A29" s="216"/>
      <c r="B29" s="216"/>
    </row>
    <row r="30" spans="1:15" x14ac:dyDescent="0.2">
      <c r="A30" s="216"/>
      <c r="B30" s="216"/>
    </row>
    <row r="31" spans="1:15" x14ac:dyDescent="0.2">
      <c r="G31" s="223"/>
    </row>
  </sheetData>
  <mergeCells count="2">
    <mergeCell ref="A1:N1"/>
    <mergeCell ref="M2:N2"/>
  </mergeCells>
  <pageMargins left="0" right="0" top="0.19685039370078741" bottom="0" header="0" footer="0"/>
  <pageSetup paperSize="9" scale="70" fitToHeight="4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view="pageBreakPreview" zoomScale="90" zoomScaleNormal="100" zoomScaleSheetLayoutView="90" workbookViewId="0">
      <pane xSplit="1" ySplit="5" topLeftCell="B6" activePane="bottomRight" state="frozen"/>
      <selection activeCell="A3" sqref="A3:B3"/>
      <selection pane="topRight" activeCell="A3" sqref="A3:B3"/>
      <selection pane="bottomLeft" activeCell="A3" sqref="A3:B3"/>
      <selection pane="bottomRight" activeCell="O2" sqref="O2"/>
    </sheetView>
  </sheetViews>
  <sheetFormatPr defaultRowHeight="15.75" x14ac:dyDescent="0.2"/>
  <cols>
    <col min="1" max="1" width="42.42578125" style="192" customWidth="1"/>
    <col min="2" max="3" width="14.42578125" style="192" customWidth="1"/>
    <col min="4" max="4" width="10.7109375" style="192" customWidth="1"/>
    <col min="5" max="5" width="14.5703125" style="216" customWidth="1"/>
    <col min="6" max="6" width="10.7109375" style="216" customWidth="1"/>
    <col min="7" max="7" width="14.42578125" style="191" customWidth="1"/>
    <col min="8" max="8" width="10.7109375" style="191" customWidth="1"/>
    <col min="9" max="9" width="13.28515625" style="203" customWidth="1"/>
    <col min="10" max="10" width="10.7109375" style="203" customWidth="1"/>
    <col min="11" max="11" width="14.85546875" style="203" customWidth="1"/>
    <col min="12" max="12" width="10.7109375" style="203" customWidth="1"/>
    <col min="13" max="13" width="15.85546875" style="203" customWidth="1"/>
    <col min="14" max="14" width="10.7109375" style="203" customWidth="1"/>
    <col min="15" max="16384" width="9.140625" style="203"/>
  </cols>
  <sheetData>
    <row r="1" spans="1:15" s="191" customFormat="1" x14ac:dyDescent="0.2">
      <c r="A1" s="680">
        <v>134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</row>
    <row r="2" spans="1:15" s="191" customFormat="1" ht="29.25" customHeight="1" x14ac:dyDescent="0.2">
      <c r="A2" s="192"/>
      <c r="B2" s="192"/>
      <c r="C2" s="192"/>
      <c r="D2" s="192"/>
      <c r="M2" s="682" t="s">
        <v>632</v>
      </c>
      <c r="N2" s="682"/>
    </row>
    <row r="3" spans="1:15" s="191" customFormat="1" ht="19.5" customHeight="1" x14ac:dyDescent="0.2">
      <c r="A3" s="193" t="s">
        <v>166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5" s="191" customFormat="1" x14ac:dyDescent="0.2">
      <c r="A4" s="185"/>
      <c r="B4" s="185"/>
      <c r="C4" s="185"/>
      <c r="D4" s="185"/>
      <c r="E4" s="185"/>
      <c r="F4" s="185"/>
      <c r="N4" s="186" t="s">
        <v>0</v>
      </c>
    </row>
    <row r="5" spans="1:15" s="191" customFormat="1" ht="42.75" x14ac:dyDescent="0.2">
      <c r="A5" s="187" t="s">
        <v>1</v>
      </c>
      <c r="B5" s="194" t="s">
        <v>24</v>
      </c>
      <c r="C5" s="194" t="s">
        <v>25</v>
      </c>
      <c r="D5" s="194" t="s">
        <v>19</v>
      </c>
      <c r="E5" s="194" t="s">
        <v>26</v>
      </c>
      <c r="F5" s="194" t="s">
        <v>19</v>
      </c>
      <c r="G5" s="194" t="s">
        <v>27</v>
      </c>
      <c r="H5" s="194" t="s">
        <v>19</v>
      </c>
      <c r="I5" s="194" t="s">
        <v>28</v>
      </c>
      <c r="J5" s="194" t="s">
        <v>19</v>
      </c>
      <c r="K5" s="194" t="s">
        <v>29</v>
      </c>
      <c r="L5" s="194" t="s">
        <v>19</v>
      </c>
      <c r="M5" s="194" t="s">
        <v>30</v>
      </c>
      <c r="N5" s="194" t="s">
        <v>19</v>
      </c>
    </row>
    <row r="6" spans="1:15" s="191" customFormat="1" x14ac:dyDescent="0.2">
      <c r="A6" s="195" t="s">
        <v>151</v>
      </c>
      <c r="B6" s="196"/>
      <c r="C6" s="196"/>
      <c r="D6" s="197">
        <f>IF(B6=0,0,C6/B6)</f>
        <v>0</v>
      </c>
      <c r="E6" s="196"/>
      <c r="F6" s="197">
        <f>IF(C6=0,0,E6/C6)</f>
        <v>0</v>
      </c>
      <c r="G6" s="196">
        <f>ROUND(E6*G8,0)</f>
        <v>0</v>
      </c>
      <c r="H6" s="197">
        <f>IF(E6=0,0,G6/E6)</f>
        <v>0</v>
      </c>
      <c r="I6" s="196">
        <f>ROUND(G6*I8,0)</f>
        <v>0</v>
      </c>
      <c r="J6" s="197">
        <f>IF(G6=0,0,I6/G6)</f>
        <v>0</v>
      </c>
      <c r="K6" s="196">
        <f>ROUND(I6*K8,0)</f>
        <v>0</v>
      </c>
      <c r="L6" s="197">
        <f>IF(I6=0,0,K6/I6)</f>
        <v>0</v>
      </c>
      <c r="M6" s="196">
        <f>ROUND(K6*M8,0)</f>
        <v>0</v>
      </c>
      <c r="N6" s="197">
        <f>IF(K6=0,0,M6/K6)</f>
        <v>0</v>
      </c>
    </row>
    <row r="7" spans="1:15" s="191" customFormat="1" x14ac:dyDescent="0.2">
      <c r="A7" s="195" t="s">
        <v>152</v>
      </c>
      <c r="B7" s="196"/>
      <c r="C7" s="196"/>
      <c r="D7" s="197">
        <f>IF(B7=0,0,C7/B7)</f>
        <v>0</v>
      </c>
      <c r="E7" s="196"/>
      <c r="F7" s="197">
        <f>IF(C7=0,0,E7/C7)</f>
        <v>0</v>
      </c>
      <c r="G7" s="196">
        <f>E7*G8</f>
        <v>0</v>
      </c>
      <c r="H7" s="197">
        <f>IF(E7=0,0,G7/E7)</f>
        <v>0</v>
      </c>
      <c r="I7" s="196">
        <f>G7*I8</f>
        <v>0</v>
      </c>
      <c r="J7" s="197">
        <f>IF(G7=0,0,I7/G7)</f>
        <v>0</v>
      </c>
      <c r="K7" s="196">
        <f>I7*K8</f>
        <v>0</v>
      </c>
      <c r="L7" s="197">
        <f>IF(I7=0,0,K7/I7)</f>
        <v>0</v>
      </c>
      <c r="M7" s="196">
        <f t="shared" ref="M7" si="0">K7*M8</f>
        <v>0</v>
      </c>
      <c r="N7" s="197">
        <f>IF(K7=0,0,M7/K7)</f>
        <v>0</v>
      </c>
    </row>
    <row r="8" spans="1:15" s="191" customFormat="1" x14ac:dyDescent="0.2">
      <c r="A8" s="198" t="s">
        <v>153</v>
      </c>
      <c r="B8" s="199" t="s">
        <v>11</v>
      </c>
      <c r="C8" s="199" t="s">
        <v>11</v>
      </c>
      <c r="D8" s="199" t="s">
        <v>11</v>
      </c>
      <c r="E8" s="199" t="s">
        <v>11</v>
      </c>
      <c r="F8" s="199" t="s">
        <v>11</v>
      </c>
      <c r="G8" s="200">
        <f>'182 1 03 02021'!G8</f>
        <v>0</v>
      </c>
      <c r="H8" s="199" t="s">
        <v>11</v>
      </c>
      <c r="I8" s="200">
        <f>'182 1 03 02021'!I8</f>
        <v>0</v>
      </c>
      <c r="J8" s="199" t="s">
        <v>11</v>
      </c>
      <c r="K8" s="200">
        <f>'182 1 03 02021'!K8</f>
        <v>0</v>
      </c>
      <c r="L8" s="199" t="s">
        <v>11</v>
      </c>
      <c r="M8" s="200">
        <f>'182 1 03 02021'!M8</f>
        <v>0</v>
      </c>
      <c r="N8" s="199" t="s">
        <v>11</v>
      </c>
    </row>
    <row r="9" spans="1:15" s="191" customFormat="1" x14ac:dyDescent="0.2">
      <c r="A9" s="201" t="s">
        <v>154</v>
      </c>
      <c r="B9" s="17">
        <f>IF(B19=0,0,B20/B19)</f>
        <v>0</v>
      </c>
      <c r="C9" s="17">
        <f>IF(C19=0,0,C20/C19)</f>
        <v>0</v>
      </c>
      <c r="D9" s="202" t="s">
        <v>11</v>
      </c>
      <c r="E9" s="17">
        <f>IF(E19=0,0,E20/E19)</f>
        <v>0</v>
      </c>
      <c r="F9" s="197" t="s">
        <v>11</v>
      </c>
      <c r="G9" s="17">
        <f>ROUND(IF(AVERAGE(E9,C9,B9)&gt;1,1,AVERAGE(E9,C9,B9)),4)</f>
        <v>0</v>
      </c>
      <c r="H9" s="197" t="s">
        <v>11</v>
      </c>
      <c r="I9" s="17">
        <f>G9</f>
        <v>0</v>
      </c>
      <c r="J9" s="197" t="s">
        <v>11</v>
      </c>
      <c r="K9" s="17">
        <f>I9</f>
        <v>0</v>
      </c>
      <c r="L9" s="197" t="s">
        <v>11</v>
      </c>
      <c r="M9" s="17">
        <f t="shared" ref="M9" si="1">K9</f>
        <v>0</v>
      </c>
      <c r="N9" s="197" t="s">
        <v>11</v>
      </c>
    </row>
    <row r="10" spans="1:15" ht="30" x14ac:dyDescent="0.2">
      <c r="A10" s="195" t="s">
        <v>155</v>
      </c>
      <c r="B10" s="222"/>
      <c r="C10" s="222"/>
      <c r="D10" s="197">
        <f>IF(B10=0,0,C10/B10)</f>
        <v>0</v>
      </c>
      <c r="E10" s="222"/>
      <c r="F10" s="197">
        <f>IF(C10=0,0,E10/C10)</f>
        <v>0</v>
      </c>
      <c r="G10" s="222"/>
      <c r="H10" s="197">
        <f>IF(E10=0,0,G10/E10)</f>
        <v>0</v>
      </c>
      <c r="I10" s="222">
        <f>G11/12</f>
        <v>0</v>
      </c>
      <c r="J10" s="197">
        <f>IF(G10=0,0,I10/G10)</f>
        <v>0</v>
      </c>
      <c r="K10" s="222">
        <f>I11/12</f>
        <v>0</v>
      </c>
      <c r="L10" s="197">
        <f>IF(I10=0,0,K10/I10)</f>
        <v>0</v>
      </c>
      <c r="M10" s="222">
        <f>K11/12</f>
        <v>0</v>
      </c>
      <c r="N10" s="197">
        <f>IF(K10=0,0,M10/K10)</f>
        <v>0</v>
      </c>
      <c r="O10" s="203">
        <f>M10*M8</f>
        <v>0</v>
      </c>
    </row>
    <row r="11" spans="1:15" s="191" customFormat="1" ht="30" x14ac:dyDescent="0.2">
      <c r="A11" s="204" t="s">
        <v>156</v>
      </c>
      <c r="B11" s="202" t="s">
        <v>11</v>
      </c>
      <c r="C11" s="202" t="s">
        <v>11</v>
      </c>
      <c r="D11" s="202" t="s">
        <v>11</v>
      </c>
      <c r="E11" s="202" t="s">
        <v>11</v>
      </c>
      <c r="F11" s="202" t="s">
        <v>11</v>
      </c>
      <c r="G11" s="196">
        <f>ROUND((((G6*Ставки!F$12)/1000)-G7)*G9,0)</f>
        <v>0</v>
      </c>
      <c r="H11" s="202" t="s">
        <v>11</v>
      </c>
      <c r="I11" s="196">
        <f>ROUND((((I6*Ставки!G$12)/1000)-I7)*I9,0)</f>
        <v>0</v>
      </c>
      <c r="J11" s="202" t="s">
        <v>11</v>
      </c>
      <c r="K11" s="196">
        <f>ROUND((((K6*Ставки!H$12)/1000)-K7)*K9,0)</f>
        <v>0</v>
      </c>
      <c r="L11" s="202" t="s">
        <v>11</v>
      </c>
      <c r="M11" s="196">
        <f>ROUND((((M6*Ставки!I$12)/1000)-M7)*M9,0)</f>
        <v>0</v>
      </c>
      <c r="N11" s="202" t="s">
        <v>11</v>
      </c>
    </row>
    <row r="12" spans="1:15" s="191" customFormat="1" ht="28.5" x14ac:dyDescent="0.2">
      <c r="A12" s="205" t="s">
        <v>6</v>
      </c>
      <c r="B12" s="202" t="s">
        <v>11</v>
      </c>
      <c r="C12" s="202" t="s">
        <v>11</v>
      </c>
      <c r="D12" s="202" t="s">
        <v>11</v>
      </c>
      <c r="E12" s="202" t="s">
        <v>11</v>
      </c>
      <c r="F12" s="202" t="s">
        <v>11</v>
      </c>
      <c r="G12" s="219">
        <f>G13+G14+G15+G16+G17+G18</f>
        <v>0</v>
      </c>
      <c r="H12" s="202" t="s">
        <v>11</v>
      </c>
      <c r="I12" s="219">
        <f t="shared" ref="I12:M12" si="2">I13+I14+I15+I16+I17+I18</f>
        <v>0</v>
      </c>
      <c r="J12" s="202" t="s">
        <v>11</v>
      </c>
      <c r="K12" s="219">
        <f t="shared" si="2"/>
        <v>0</v>
      </c>
      <c r="L12" s="202" t="s">
        <v>11</v>
      </c>
      <c r="M12" s="219">
        <f t="shared" si="2"/>
        <v>0</v>
      </c>
      <c r="N12" s="202" t="s">
        <v>11</v>
      </c>
    </row>
    <row r="13" spans="1:15" s="191" customFormat="1" ht="30" x14ac:dyDescent="0.2">
      <c r="A13" s="206" t="s">
        <v>8</v>
      </c>
      <c r="B13" s="202" t="s">
        <v>11</v>
      </c>
      <c r="C13" s="202" t="s">
        <v>11</v>
      </c>
      <c r="D13" s="202" t="s">
        <v>11</v>
      </c>
      <c r="E13" s="202" t="s">
        <v>11</v>
      </c>
      <c r="F13" s="202" t="s">
        <v>11</v>
      </c>
      <c r="G13" s="219"/>
      <c r="H13" s="202" t="s">
        <v>11</v>
      </c>
      <c r="I13" s="219"/>
      <c r="J13" s="202" t="s">
        <v>11</v>
      </c>
      <c r="K13" s="219"/>
      <c r="L13" s="202" t="s">
        <v>11</v>
      </c>
      <c r="M13" s="219"/>
      <c r="N13" s="202" t="s">
        <v>11</v>
      </c>
    </row>
    <row r="14" spans="1:15" s="191" customFormat="1" ht="30" x14ac:dyDescent="0.2">
      <c r="A14" s="206" t="s">
        <v>9</v>
      </c>
      <c r="B14" s="202" t="s">
        <v>11</v>
      </c>
      <c r="C14" s="202" t="s">
        <v>11</v>
      </c>
      <c r="D14" s="202" t="s">
        <v>11</v>
      </c>
      <c r="E14" s="202" t="s">
        <v>11</v>
      </c>
      <c r="F14" s="202" t="s">
        <v>11</v>
      </c>
      <c r="G14" s="219"/>
      <c r="H14" s="202" t="s">
        <v>11</v>
      </c>
      <c r="I14" s="219"/>
      <c r="J14" s="202" t="s">
        <v>11</v>
      </c>
      <c r="K14" s="219"/>
      <c r="L14" s="202" t="s">
        <v>11</v>
      </c>
      <c r="M14" s="219"/>
      <c r="N14" s="202" t="s">
        <v>11</v>
      </c>
    </row>
    <row r="15" spans="1:15" s="191" customFormat="1" x14ac:dyDescent="0.2">
      <c r="A15" s="206" t="s">
        <v>157</v>
      </c>
      <c r="B15" s="202" t="s">
        <v>11</v>
      </c>
      <c r="C15" s="202" t="s">
        <v>11</v>
      </c>
      <c r="D15" s="202" t="s">
        <v>11</v>
      </c>
      <c r="E15" s="202" t="s">
        <v>11</v>
      </c>
      <c r="F15" s="202" t="s">
        <v>11</v>
      </c>
      <c r="G15" s="219"/>
      <c r="H15" s="202" t="s">
        <v>11</v>
      </c>
      <c r="I15" s="219"/>
      <c r="J15" s="202" t="s">
        <v>11</v>
      </c>
      <c r="K15" s="219"/>
      <c r="L15" s="202" t="s">
        <v>11</v>
      </c>
      <c r="M15" s="219"/>
      <c r="N15" s="202" t="s">
        <v>11</v>
      </c>
    </row>
    <row r="16" spans="1:15" s="191" customFormat="1" x14ac:dyDescent="0.2">
      <c r="A16" s="207" t="s">
        <v>7</v>
      </c>
      <c r="B16" s="202" t="s">
        <v>11</v>
      </c>
      <c r="C16" s="202" t="s">
        <v>11</v>
      </c>
      <c r="D16" s="202" t="s">
        <v>11</v>
      </c>
      <c r="E16" s="202" t="s">
        <v>11</v>
      </c>
      <c r="F16" s="202" t="s">
        <v>11</v>
      </c>
      <c r="G16" s="219"/>
      <c r="H16" s="202" t="s">
        <v>11</v>
      </c>
      <c r="I16" s="219"/>
      <c r="J16" s="202" t="s">
        <v>11</v>
      </c>
      <c r="K16" s="219"/>
      <c r="L16" s="202" t="s">
        <v>11</v>
      </c>
      <c r="M16" s="219"/>
      <c r="N16" s="202" t="s">
        <v>11</v>
      </c>
    </row>
    <row r="17" spans="1:14" s="191" customFormat="1" x14ac:dyDescent="0.2">
      <c r="A17" s="207" t="s">
        <v>158</v>
      </c>
      <c r="B17" s="202" t="s">
        <v>11</v>
      </c>
      <c r="C17" s="202" t="s">
        <v>11</v>
      </c>
      <c r="D17" s="202" t="s">
        <v>11</v>
      </c>
      <c r="E17" s="202" t="s">
        <v>11</v>
      </c>
      <c r="F17" s="202" t="s">
        <v>11</v>
      </c>
      <c r="G17" s="219"/>
      <c r="H17" s="202" t="s">
        <v>11</v>
      </c>
      <c r="I17" s="219"/>
      <c r="J17" s="202" t="s">
        <v>11</v>
      </c>
      <c r="K17" s="219"/>
      <c r="L17" s="202" t="s">
        <v>11</v>
      </c>
      <c r="M17" s="219"/>
      <c r="N17" s="202" t="s">
        <v>11</v>
      </c>
    </row>
    <row r="18" spans="1:14" s="191" customFormat="1" ht="45" x14ac:dyDescent="0.2">
      <c r="A18" s="207" t="s">
        <v>20</v>
      </c>
      <c r="B18" s="202" t="s">
        <v>11</v>
      </c>
      <c r="C18" s="202" t="s">
        <v>11</v>
      </c>
      <c r="D18" s="202" t="s">
        <v>11</v>
      </c>
      <c r="E18" s="202" t="s">
        <v>11</v>
      </c>
      <c r="F18" s="202" t="s">
        <v>11</v>
      </c>
      <c r="G18" s="219"/>
      <c r="H18" s="202" t="s">
        <v>11</v>
      </c>
      <c r="I18" s="219"/>
      <c r="J18" s="202" t="s">
        <v>11</v>
      </c>
      <c r="K18" s="219"/>
      <c r="L18" s="202" t="s">
        <v>11</v>
      </c>
      <c r="M18" s="219"/>
      <c r="N18" s="202" t="s">
        <v>11</v>
      </c>
    </row>
    <row r="19" spans="1:14" s="191" customFormat="1" x14ac:dyDescent="0.2">
      <c r="A19" s="195" t="s">
        <v>18</v>
      </c>
      <c r="B19" s="208"/>
      <c r="C19" s="208"/>
      <c r="D19" s="209">
        <f t="shared" ref="D19:D20" si="3">IF(B19=0,0,C19/B19)</f>
        <v>0</v>
      </c>
      <c r="E19" s="208"/>
      <c r="F19" s="209">
        <f t="shared" ref="F19:F20" si="4">IF(C19=0,0,E19/C19)</f>
        <v>0</v>
      </c>
      <c r="G19" s="202" t="s">
        <v>11</v>
      </c>
      <c r="H19" s="202" t="s">
        <v>11</v>
      </c>
      <c r="I19" s="202" t="s">
        <v>11</v>
      </c>
      <c r="J19" s="202" t="s">
        <v>11</v>
      </c>
      <c r="K19" s="202" t="s">
        <v>11</v>
      </c>
      <c r="L19" s="202" t="s">
        <v>11</v>
      </c>
      <c r="M19" s="202" t="s">
        <v>11</v>
      </c>
      <c r="N19" s="202" t="s">
        <v>11</v>
      </c>
    </row>
    <row r="20" spans="1:14" s="215" customFormat="1" x14ac:dyDescent="0.2">
      <c r="A20" s="210" t="s">
        <v>17</v>
      </c>
      <c r="B20" s="211"/>
      <c r="C20" s="211"/>
      <c r="D20" s="212">
        <f t="shared" si="3"/>
        <v>0</v>
      </c>
      <c r="E20" s="211"/>
      <c r="F20" s="212">
        <f t="shared" si="4"/>
        <v>0</v>
      </c>
      <c r="G20" s="213">
        <f>ROUND(G11+G12+G10-I10,0)</f>
        <v>0</v>
      </c>
      <c r="H20" s="214">
        <f>IF(E20=0,0,G20/E20)</f>
        <v>0</v>
      </c>
      <c r="I20" s="213">
        <f>ROUND(I11+I12+I10-K10,0)</f>
        <v>0</v>
      </c>
      <c r="J20" s="214">
        <f>IF(G20=0,0,I20/G20)</f>
        <v>0</v>
      </c>
      <c r="K20" s="213">
        <f>ROUND(K11+K12+K10-M10,0)</f>
        <v>0</v>
      </c>
      <c r="L20" s="214">
        <f>IF(I20=0,0,K20/I20)</f>
        <v>0</v>
      </c>
      <c r="M20" s="213">
        <f>ROUND(M11+M12+M10-M11/12,0)</f>
        <v>0</v>
      </c>
      <c r="N20" s="214">
        <f>IF(K20=0,0,M20/K20)</f>
        <v>0</v>
      </c>
    </row>
  </sheetData>
  <mergeCells count="2">
    <mergeCell ref="A1:N1"/>
    <mergeCell ref="M2:N2"/>
  </mergeCells>
  <printOptions horizontalCentered="1"/>
  <pageMargins left="0" right="0" top="0.39370078740157483" bottom="0" header="0" footer="0"/>
  <pageSetup paperSize="9" scale="7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J2" sqref="J2"/>
    </sheetView>
  </sheetViews>
  <sheetFormatPr defaultRowHeight="15.75" x14ac:dyDescent="0.2"/>
  <cols>
    <col min="1" max="1" width="70.85546875" style="192" customWidth="1"/>
    <col min="2" max="2" width="12.140625" style="216" customWidth="1"/>
    <col min="3" max="4" width="15.7109375" style="216" customWidth="1"/>
    <col min="5" max="5" width="15.5703125" style="216" customWidth="1"/>
    <col min="6" max="6" width="13" style="216" customWidth="1"/>
    <col min="7" max="9" width="13.7109375" style="203" customWidth="1"/>
    <col min="10" max="10" width="12.28515625" style="191" customWidth="1"/>
    <col min="11" max="16384" width="9.140625" style="203"/>
  </cols>
  <sheetData>
    <row r="1" spans="1:10" s="191" customFormat="1" x14ac:dyDescent="0.2">
      <c r="A1" s="680">
        <v>135</v>
      </c>
      <c r="B1" s="680"/>
      <c r="C1" s="680"/>
      <c r="D1" s="680"/>
      <c r="E1" s="680"/>
      <c r="F1" s="680"/>
      <c r="G1" s="680"/>
      <c r="H1" s="680"/>
      <c r="I1" s="680"/>
    </row>
    <row r="2" spans="1:10" s="191" customFormat="1" ht="29.25" customHeight="1" x14ac:dyDescent="0.2">
      <c r="A2" s="192"/>
      <c r="B2" s="216"/>
      <c r="C2" s="216"/>
      <c r="D2" s="216"/>
      <c r="E2" s="216"/>
      <c r="F2" s="216"/>
      <c r="G2" s="203"/>
      <c r="H2" s="682" t="s">
        <v>633</v>
      </c>
      <c r="I2" s="682"/>
    </row>
    <row r="3" spans="1:10" s="191" customFormat="1" x14ac:dyDescent="0.2">
      <c r="A3" s="224" t="s">
        <v>167</v>
      </c>
      <c r="B3" s="225"/>
      <c r="C3" s="225"/>
      <c r="D3" s="225"/>
      <c r="E3" s="225"/>
      <c r="F3" s="225"/>
      <c r="G3" s="226"/>
      <c r="H3" s="226"/>
      <c r="I3" s="226"/>
    </row>
    <row r="4" spans="1:10" x14ac:dyDescent="0.2">
      <c r="A4" s="683" t="s">
        <v>168</v>
      </c>
      <c r="B4" s="683" t="s">
        <v>169</v>
      </c>
      <c r="C4" s="683"/>
      <c r="D4" s="683"/>
      <c r="E4" s="683"/>
      <c r="F4" s="683"/>
      <c r="G4" s="683"/>
      <c r="H4" s="683"/>
      <c r="I4" s="683"/>
      <c r="J4" s="203"/>
    </row>
    <row r="5" spans="1:10" ht="38.25" x14ac:dyDescent="0.2">
      <c r="A5" s="683"/>
      <c r="B5" s="227" t="s">
        <v>170</v>
      </c>
      <c r="C5" s="227" t="s">
        <v>108</v>
      </c>
      <c r="D5" s="228" t="s">
        <v>109</v>
      </c>
      <c r="E5" s="228" t="s">
        <v>110</v>
      </c>
      <c r="F5" s="228" t="s">
        <v>27</v>
      </c>
      <c r="G5" s="228" t="s">
        <v>28</v>
      </c>
      <c r="H5" s="228" t="s">
        <v>29</v>
      </c>
      <c r="I5" s="228" t="s">
        <v>30</v>
      </c>
      <c r="J5" s="203"/>
    </row>
    <row r="6" spans="1:10" ht="63.75" x14ac:dyDescent="0.2">
      <c r="A6" s="229" t="s">
        <v>171</v>
      </c>
      <c r="B6" s="227" t="s">
        <v>172</v>
      </c>
      <c r="C6" s="227"/>
      <c r="D6" s="230"/>
      <c r="E6" s="230"/>
      <c r="F6" s="230"/>
      <c r="G6" s="230"/>
      <c r="H6" s="230"/>
      <c r="I6" s="230"/>
      <c r="J6" s="203"/>
    </row>
    <row r="7" spans="1:10" x14ac:dyDescent="0.2">
      <c r="A7" s="229" t="s">
        <v>173</v>
      </c>
      <c r="B7" s="227" t="s">
        <v>174</v>
      </c>
      <c r="C7" s="227"/>
      <c r="D7" s="230"/>
      <c r="E7" s="230"/>
      <c r="F7" s="230"/>
      <c r="G7" s="230"/>
      <c r="H7" s="230"/>
      <c r="I7" s="230"/>
      <c r="J7" s="203"/>
    </row>
    <row r="8" spans="1:10" ht="98.25" x14ac:dyDescent="0.2">
      <c r="A8" s="229" t="s">
        <v>175</v>
      </c>
      <c r="B8" s="231" t="s">
        <v>176</v>
      </c>
      <c r="C8" s="231"/>
      <c r="D8" s="232"/>
      <c r="E8" s="232"/>
      <c r="F8" s="232"/>
      <c r="G8" s="232"/>
      <c r="H8" s="232"/>
      <c r="I8" s="232"/>
      <c r="J8" s="203"/>
    </row>
    <row r="9" spans="1:10" x14ac:dyDescent="0.2">
      <c r="A9" s="229" t="s">
        <v>177</v>
      </c>
      <c r="B9" s="227" t="s">
        <v>174</v>
      </c>
      <c r="C9" s="227"/>
      <c r="D9" s="232"/>
      <c r="E9" s="232"/>
      <c r="F9" s="232"/>
      <c r="G9" s="232"/>
      <c r="H9" s="232"/>
      <c r="I9" s="232"/>
      <c r="J9" s="203"/>
    </row>
    <row r="10" spans="1:10" ht="38.25" x14ac:dyDescent="0.2">
      <c r="A10" s="229" t="s">
        <v>178</v>
      </c>
      <c r="B10" s="227" t="s">
        <v>174</v>
      </c>
      <c r="C10" s="227"/>
      <c r="D10" s="232"/>
      <c r="E10" s="232"/>
      <c r="F10" s="232"/>
      <c r="G10" s="232"/>
      <c r="H10" s="232"/>
      <c r="I10" s="232"/>
      <c r="J10" s="203"/>
    </row>
    <row r="11" spans="1:10" x14ac:dyDescent="0.2">
      <c r="A11" s="229" t="s">
        <v>161</v>
      </c>
      <c r="B11" s="227" t="s">
        <v>174</v>
      </c>
      <c r="C11" s="227"/>
      <c r="D11" s="232"/>
      <c r="E11" s="232"/>
      <c r="F11" s="232"/>
      <c r="G11" s="232"/>
      <c r="H11" s="232"/>
      <c r="I11" s="232"/>
      <c r="J11" s="203"/>
    </row>
    <row r="12" spans="1:10" ht="38.25" x14ac:dyDescent="0.2">
      <c r="A12" s="233" t="s">
        <v>179</v>
      </c>
      <c r="B12" s="227" t="s">
        <v>174</v>
      </c>
      <c r="C12" s="227"/>
      <c r="D12" s="230"/>
      <c r="E12" s="230"/>
      <c r="F12" s="230"/>
      <c r="G12" s="230"/>
      <c r="H12" s="230"/>
      <c r="I12" s="230"/>
      <c r="J12" s="203"/>
    </row>
    <row r="14" spans="1:10" x14ac:dyDescent="0.2">
      <c r="A14" s="234" t="s">
        <v>180</v>
      </c>
    </row>
    <row r="15" spans="1:10" x14ac:dyDescent="0.2">
      <c r="A15" s="235" t="s">
        <v>181</v>
      </c>
    </row>
    <row r="16" spans="1:10" x14ac:dyDescent="0.2">
      <c r="A16" s="234" t="s">
        <v>182</v>
      </c>
    </row>
    <row r="17" spans="1:1" x14ac:dyDescent="0.2">
      <c r="A17" s="234" t="s">
        <v>183</v>
      </c>
    </row>
    <row r="18" spans="1:1" x14ac:dyDescent="0.2">
      <c r="A18" s="234" t="s">
        <v>184</v>
      </c>
    </row>
    <row r="19" spans="1:1" x14ac:dyDescent="0.2">
      <c r="A19" s="234" t="s">
        <v>185</v>
      </c>
    </row>
  </sheetData>
  <mergeCells count="4">
    <mergeCell ref="A1:I1"/>
    <mergeCell ref="H2:I2"/>
    <mergeCell ref="A4:A5"/>
    <mergeCell ref="B4:I4"/>
  </mergeCells>
  <printOptions horizontalCentered="1"/>
  <pageMargins left="0" right="0" top="0.31496062992125984" bottom="0" header="0" footer="0"/>
  <pageSetup paperSize="9" scale="8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view="pageBreakPreview" zoomScaleNormal="100" zoomScaleSheetLayoutView="100" workbookViewId="0">
      <selection activeCell="C2" sqref="C2"/>
    </sheetView>
  </sheetViews>
  <sheetFormatPr defaultRowHeight="15" x14ac:dyDescent="0.25"/>
  <cols>
    <col min="1" max="1" width="44.85546875" style="26" customWidth="1"/>
    <col min="2" max="2" width="20.140625" style="26" customWidth="1"/>
    <col min="3" max="16384" width="9.140625" style="26"/>
  </cols>
  <sheetData>
    <row r="1" spans="1:2" ht="15.75" x14ac:dyDescent="0.25">
      <c r="A1" s="673">
        <v>136</v>
      </c>
      <c r="B1" s="673"/>
    </row>
    <row r="2" spans="1:2" ht="25.5" x14ac:dyDescent="0.25">
      <c r="B2" s="27" t="s">
        <v>634</v>
      </c>
    </row>
    <row r="3" spans="1:2" ht="42.75" customHeight="1" x14ac:dyDescent="0.25">
      <c r="A3" s="674" t="s">
        <v>187</v>
      </c>
      <c r="B3" s="674"/>
    </row>
    <row r="4" spans="1:2" ht="15.75" x14ac:dyDescent="0.25">
      <c r="A4" s="28"/>
      <c r="B4" s="29" t="s">
        <v>0</v>
      </c>
    </row>
    <row r="5" spans="1:2" ht="33.75" customHeight="1" x14ac:dyDescent="0.25">
      <c r="A5" s="30" t="s">
        <v>1</v>
      </c>
      <c r="B5" s="30" t="s">
        <v>186</v>
      </c>
    </row>
    <row r="6" spans="1:2" ht="30" customHeight="1" x14ac:dyDescent="0.25">
      <c r="A6" s="31" t="s">
        <v>44</v>
      </c>
      <c r="B6" s="32">
        <f>'182 1 05 01010'!E26+'182 1 05 01020(50)'!E26</f>
        <v>0</v>
      </c>
    </row>
    <row r="7" spans="1:2" ht="30" customHeight="1" x14ac:dyDescent="0.25">
      <c r="A7" s="31" t="s">
        <v>45</v>
      </c>
      <c r="B7" s="32">
        <f>'182 1 05 01010'!G26+'182 1 05 01020(50)'!G26</f>
        <v>0</v>
      </c>
    </row>
    <row r="8" spans="1:2" ht="30" customHeight="1" x14ac:dyDescent="0.25">
      <c r="A8" s="33" t="s">
        <v>46</v>
      </c>
      <c r="B8" s="34" t="str">
        <f>IF(B6=0," ",B7/B6)</f>
        <v xml:space="preserve"> </v>
      </c>
    </row>
    <row r="9" spans="1:2" ht="30" customHeight="1" x14ac:dyDescent="0.25">
      <c r="A9" s="31" t="s">
        <v>47</v>
      </c>
      <c r="B9" s="236">
        <f>'182 1 05 01010'!I26+'182 1 05 01020(50)'!I26</f>
        <v>0</v>
      </c>
    </row>
    <row r="10" spans="1:2" ht="30" customHeight="1" x14ac:dyDescent="0.25">
      <c r="A10" s="33" t="s">
        <v>46</v>
      </c>
      <c r="B10" s="34" t="str">
        <f>IF(B7=0," ",B9/B7)</f>
        <v xml:space="preserve"> </v>
      </c>
    </row>
    <row r="11" spans="1:2" ht="30" customHeight="1" x14ac:dyDescent="0.25">
      <c r="A11" s="31" t="s">
        <v>48</v>
      </c>
      <c r="B11" s="236">
        <f>'182 1 05 01010'!K26+'182 1 05 01020(50)'!K26</f>
        <v>0</v>
      </c>
    </row>
    <row r="12" spans="1:2" ht="30" customHeight="1" x14ac:dyDescent="0.25">
      <c r="A12" s="33" t="s">
        <v>46</v>
      </c>
      <c r="B12" s="34" t="str">
        <f>IF(B9=0," ",B11/B9)</f>
        <v xml:space="preserve"> </v>
      </c>
    </row>
    <row r="13" spans="1:2" ht="30" customHeight="1" x14ac:dyDescent="0.25">
      <c r="A13" s="31" t="s">
        <v>49</v>
      </c>
      <c r="B13" s="236">
        <f>'182 1 05 01010'!M26+'182 1 05 01020(50)'!M26</f>
        <v>0</v>
      </c>
    </row>
    <row r="14" spans="1:2" ht="30" customHeight="1" x14ac:dyDescent="0.25">
      <c r="A14" s="33" t="s">
        <v>46</v>
      </c>
      <c r="B14" s="34" t="str">
        <f>IF(B11=0," ",B13/B11)</f>
        <v xml:space="preserve"> </v>
      </c>
    </row>
  </sheetData>
  <mergeCells count="2">
    <mergeCell ref="A1:B1"/>
    <mergeCell ref="A3:B3"/>
  </mergeCells>
  <printOptions horizontalCentered="1"/>
  <pageMargins left="0" right="0" top="0.39370078740157483" bottom="0.19685039370078741" header="0.31496062992125984" footer="0.31496062992125984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Normal="100" workbookViewId="0">
      <pane xSplit="1" ySplit="5" topLeftCell="C6" activePane="bottomRight" state="frozen"/>
      <selection activeCell="A3" sqref="A3:B3"/>
      <selection pane="topRight" activeCell="A3" sqref="A3:B3"/>
      <selection pane="bottomLeft" activeCell="A3" sqref="A3:B3"/>
      <selection pane="bottomRight" activeCell="O2" sqref="O2"/>
    </sheetView>
  </sheetViews>
  <sheetFormatPr defaultRowHeight="15.75" x14ac:dyDescent="0.2"/>
  <cols>
    <col min="1" max="1" width="48" style="36" customWidth="1"/>
    <col min="2" max="2" width="14.42578125" style="36" customWidth="1"/>
    <col min="3" max="3" width="14.5703125" style="36" customWidth="1"/>
    <col min="4" max="4" width="10.7109375" style="36" customWidth="1"/>
    <col min="5" max="5" width="14.42578125" style="60" customWidth="1"/>
    <col min="6" max="6" width="10.7109375" style="60" customWidth="1"/>
    <col min="7" max="7" width="13.28515625" style="35" customWidth="1"/>
    <col min="8" max="8" width="10.7109375" style="35" customWidth="1"/>
    <col min="9" max="9" width="14.85546875" style="61" customWidth="1"/>
    <col min="10" max="10" width="10.7109375" style="61" customWidth="1"/>
    <col min="11" max="11" width="15.85546875" style="61" customWidth="1"/>
    <col min="12" max="12" width="10.7109375" style="61" customWidth="1"/>
    <col min="13" max="13" width="15.5703125" style="61" customWidth="1"/>
    <col min="14" max="14" width="10.7109375" style="61" customWidth="1"/>
    <col min="15" max="16384" width="9.140625" style="61"/>
  </cols>
  <sheetData>
    <row r="1" spans="1:14" s="35" customFormat="1" x14ac:dyDescent="0.2">
      <c r="A1" s="673">
        <v>137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</row>
    <row r="2" spans="1:14" s="35" customFormat="1" ht="30.75" customHeight="1" x14ac:dyDescent="0.2">
      <c r="A2" s="36"/>
      <c r="B2" s="36"/>
      <c r="C2" s="36"/>
      <c r="D2" s="36"/>
      <c r="M2" s="684" t="s">
        <v>635</v>
      </c>
      <c r="N2" s="684"/>
    </row>
    <row r="3" spans="1:14" s="35" customFormat="1" ht="18.75" customHeight="1" x14ac:dyDescent="0.2">
      <c r="A3" s="674" t="s">
        <v>199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</row>
    <row r="4" spans="1:14" s="35" customFormat="1" x14ac:dyDescent="0.2">
      <c r="A4" s="28"/>
      <c r="B4" s="28"/>
      <c r="C4" s="28"/>
      <c r="D4" s="28"/>
      <c r="E4" s="28"/>
      <c r="F4" s="28"/>
      <c r="M4" s="29" t="s">
        <v>0</v>
      </c>
    </row>
    <row r="5" spans="1:14" s="35" customFormat="1" ht="42.75" x14ac:dyDescent="0.2">
      <c r="A5" s="30" t="s">
        <v>1</v>
      </c>
      <c r="B5" s="37" t="s">
        <v>24</v>
      </c>
      <c r="C5" s="37" t="s">
        <v>25</v>
      </c>
      <c r="D5" s="37" t="s">
        <v>19</v>
      </c>
      <c r="E5" s="37" t="s">
        <v>26</v>
      </c>
      <c r="F5" s="37" t="s">
        <v>19</v>
      </c>
      <c r="G5" s="37" t="s">
        <v>27</v>
      </c>
      <c r="H5" s="37" t="s">
        <v>19</v>
      </c>
      <c r="I5" s="37" t="s">
        <v>28</v>
      </c>
      <c r="J5" s="37" t="s">
        <v>19</v>
      </c>
      <c r="K5" s="37" t="s">
        <v>29</v>
      </c>
      <c r="L5" s="37" t="s">
        <v>19</v>
      </c>
      <c r="M5" s="37" t="s">
        <v>30</v>
      </c>
      <c r="N5" s="37" t="s">
        <v>19</v>
      </c>
    </row>
    <row r="6" spans="1:14" s="35" customFormat="1" ht="30" x14ac:dyDescent="0.2">
      <c r="A6" s="82" t="s">
        <v>198</v>
      </c>
      <c r="B6" s="39"/>
      <c r="C6" s="39"/>
      <c r="D6" s="242">
        <f>IF(B6=0,0,C6/B6)</f>
        <v>0</v>
      </c>
      <c r="E6" s="39"/>
      <c r="F6" s="242">
        <f>ROUND(IF(C6=0,0,E6/C6),4)</f>
        <v>0</v>
      </c>
      <c r="G6" s="39">
        <f>ROUND(E6*AVERAGE($D$6,$F$6),0)</f>
        <v>0</v>
      </c>
      <c r="H6" s="242">
        <f>IF(E6=0,0,G6/E6)</f>
        <v>0</v>
      </c>
      <c r="I6" s="39">
        <f>ROUND(G6*AVERAGE($D$6,$F$6),0)</f>
        <v>0</v>
      </c>
      <c r="J6" s="242">
        <f>IF(G6=0,0,I6/G6)</f>
        <v>0</v>
      </c>
      <c r="K6" s="39">
        <f>ROUND(I6*AVERAGE($D$6,$F$6),0)</f>
        <v>0</v>
      </c>
      <c r="L6" s="242">
        <f>IF(I6=0,0,K6/I6)</f>
        <v>0</v>
      </c>
      <c r="M6" s="39">
        <f>ROUND(K6*AVERAGE($D$6,$F$6),0)</f>
        <v>0</v>
      </c>
      <c r="N6" s="242">
        <f>IF(K6=0,0,M6/K6)</f>
        <v>0</v>
      </c>
    </row>
    <row r="7" spans="1:14" s="35" customFormat="1" x14ac:dyDescent="0.2">
      <c r="A7" s="149" t="s">
        <v>197</v>
      </c>
      <c r="B7" s="39"/>
      <c r="C7" s="39"/>
      <c r="D7" s="39"/>
      <c r="E7" s="39"/>
      <c r="F7" s="259"/>
      <c r="G7" s="39"/>
      <c r="H7" s="39"/>
      <c r="I7" s="39"/>
      <c r="J7" s="39"/>
      <c r="K7" s="39"/>
      <c r="L7" s="39"/>
      <c r="M7" s="39"/>
      <c r="N7" s="39"/>
    </row>
    <row r="8" spans="1:14" s="35" customFormat="1" ht="45" x14ac:dyDescent="0.2">
      <c r="A8" s="258" t="s">
        <v>196</v>
      </c>
      <c r="B8" s="39"/>
      <c r="C8" s="39"/>
      <c r="D8" s="242">
        <f>IF(B8=0,0,C8/B8)</f>
        <v>0</v>
      </c>
      <c r="E8" s="39"/>
      <c r="F8" s="257">
        <f>ROUND(IF(C8=0,0,E8/C8),4)</f>
        <v>0</v>
      </c>
      <c r="G8" s="39">
        <f>ROUND(E8*$F$8,0)</f>
        <v>0</v>
      </c>
      <c r="H8" s="242">
        <f>IF(E8=0,0,G8/E8)</f>
        <v>0</v>
      </c>
      <c r="I8" s="39">
        <f>ROUND(G8*$F$8,0)</f>
        <v>0</v>
      </c>
      <c r="J8" s="242">
        <f>IF(G8=0,0,I8/G8)</f>
        <v>0</v>
      </c>
      <c r="K8" s="39">
        <f>ROUND(I8*$F$8,0)</f>
        <v>0</v>
      </c>
      <c r="L8" s="242">
        <f>IF(I8=0,0,K8/I8)</f>
        <v>0</v>
      </c>
      <c r="M8" s="39">
        <f>ROUND(K8*$F$8,0)</f>
        <v>0</v>
      </c>
      <c r="N8" s="242">
        <f>IF(K8=0,0,M8/K8)</f>
        <v>0</v>
      </c>
    </row>
    <row r="9" spans="1:14" s="35" customFormat="1" ht="45" x14ac:dyDescent="0.2">
      <c r="A9" s="258" t="s">
        <v>195</v>
      </c>
      <c r="B9" s="39"/>
      <c r="C9" s="39"/>
      <c r="D9" s="242">
        <f>IF(B9=0,0,C9/B9)</f>
        <v>0</v>
      </c>
      <c r="E9" s="39"/>
      <c r="F9" s="257">
        <f>ROUND(IF(C9=0,0,E9/C9),4)</f>
        <v>0</v>
      </c>
      <c r="G9" s="39">
        <f>ROUND(E9*$F$9,0)</f>
        <v>0</v>
      </c>
      <c r="H9" s="242">
        <f>IF(E9=0,0,G9/E9)</f>
        <v>0</v>
      </c>
      <c r="I9" s="39">
        <f>ROUND(G9*$F$9,0)</f>
        <v>0</v>
      </c>
      <c r="J9" s="242">
        <f>IF(G9=0,0,I9/G9)</f>
        <v>0</v>
      </c>
      <c r="K9" s="39">
        <f>ROUND(I9*$F$9,0)</f>
        <v>0</v>
      </c>
      <c r="L9" s="242">
        <f>IF(I9=0,0,K9/I9)</f>
        <v>0</v>
      </c>
      <c r="M9" s="39">
        <f>ROUND(K9*$F$9,0)</f>
        <v>0</v>
      </c>
      <c r="N9" s="242">
        <f>IF(K9=0,0,M9/K9)</f>
        <v>0</v>
      </c>
    </row>
    <row r="10" spans="1:14" s="59" customFormat="1" ht="45" x14ac:dyDescent="0.2">
      <c r="A10" s="256" t="s">
        <v>194</v>
      </c>
      <c r="B10" s="247">
        <f>B6-B8-B9</f>
        <v>0</v>
      </c>
      <c r="C10" s="247">
        <f>C6-C8-C9</f>
        <v>0</v>
      </c>
      <c r="D10" s="255">
        <f>IF(B10=0,0,C10/B10)</f>
        <v>0</v>
      </c>
      <c r="E10" s="247">
        <f>E6-E8-E9</f>
        <v>0</v>
      </c>
      <c r="F10" s="255">
        <f>IF(C10=0,0,E10/C10)</f>
        <v>0</v>
      </c>
      <c r="G10" s="247">
        <f>G6-G8-G9</f>
        <v>0</v>
      </c>
      <c r="H10" s="255">
        <f>IF(E10=0,0,G10/E10)</f>
        <v>0</v>
      </c>
      <c r="I10" s="247">
        <f>I6-I8-I9</f>
        <v>0</v>
      </c>
      <c r="J10" s="255">
        <f>IF(G10=0,0,I10/G10)</f>
        <v>0</v>
      </c>
      <c r="K10" s="247">
        <f>K6-K8-K9</f>
        <v>0</v>
      </c>
      <c r="L10" s="255">
        <f>IF(I10=0,0,K10/I10)</f>
        <v>0</v>
      </c>
      <c r="M10" s="247">
        <f>M6-M8-M9</f>
        <v>0</v>
      </c>
      <c r="N10" s="255">
        <f>IF(K10=0,0,M10/K10)</f>
        <v>0</v>
      </c>
    </row>
    <row r="11" spans="1:14" s="59" customFormat="1" x14ac:dyDescent="0.2">
      <c r="A11" s="82" t="s">
        <v>193</v>
      </c>
      <c r="B11" s="39"/>
      <c r="C11" s="39"/>
      <c r="D11" s="242">
        <f>IF(B11=0,0,C11/B11)</f>
        <v>0</v>
      </c>
      <c r="E11" s="39"/>
      <c r="F11" s="242">
        <f>IF(C11=0,0,E11/C11)</f>
        <v>0</v>
      </c>
      <c r="G11" s="39">
        <f>ROUND(E11*G14,0)</f>
        <v>0</v>
      </c>
      <c r="H11" s="242">
        <f>IF(E11=0,0,G11/E11)</f>
        <v>0</v>
      </c>
      <c r="I11" s="39">
        <f>ROUND(G11*I14,0)</f>
        <v>0</v>
      </c>
      <c r="J11" s="242">
        <f>IF(G11=0,0,I11/G11)</f>
        <v>0</v>
      </c>
      <c r="K11" s="39">
        <f>ROUND(I11*K14,0)</f>
        <v>0</v>
      </c>
      <c r="L11" s="242">
        <f>IF(I11=0,0,K11/I11)</f>
        <v>0</v>
      </c>
      <c r="M11" s="39">
        <f>ROUND(K11*M14,0)</f>
        <v>0</v>
      </c>
      <c r="N11" s="242">
        <f>IF(K11=0,0,M11/K11)</f>
        <v>0</v>
      </c>
    </row>
    <row r="12" spans="1:14" s="59" customFormat="1" x14ac:dyDescent="0.2">
      <c r="A12" s="82" t="s">
        <v>192</v>
      </c>
      <c r="B12" s="39"/>
      <c r="C12" s="39"/>
      <c r="D12" s="242">
        <f>IF(B12=0,0,C12/B12)</f>
        <v>0</v>
      </c>
      <c r="E12" s="39"/>
      <c r="F12" s="242">
        <f>IF(C12=0,0,E12/C12)</f>
        <v>0</v>
      </c>
      <c r="G12" s="39">
        <f>ROUND(G11*G13,0)</f>
        <v>0</v>
      </c>
      <c r="H12" s="242">
        <f>IF(E12=0,0,G12/E12)</f>
        <v>0</v>
      </c>
      <c r="I12" s="39">
        <f>ROUND(I11*I13,0)</f>
        <v>0</v>
      </c>
      <c r="J12" s="242">
        <f>IF(G12=0,0,I12/G12)</f>
        <v>0</v>
      </c>
      <c r="K12" s="39">
        <f>ROUND(K11*K13,0)</f>
        <v>0</v>
      </c>
      <c r="L12" s="242">
        <f>IF(I12=0,0,K12/I12)</f>
        <v>0</v>
      </c>
      <c r="M12" s="39">
        <f>ROUND(M11*M13,0)</f>
        <v>0</v>
      </c>
      <c r="N12" s="242">
        <f>IF(K12=0,0,M12/K12)</f>
        <v>0</v>
      </c>
    </row>
    <row r="13" spans="1:14" s="59" customFormat="1" ht="30" x14ac:dyDescent="0.2">
      <c r="A13" s="254" t="s">
        <v>191</v>
      </c>
      <c r="B13" s="253">
        <f>IF(B11=0,0,B12/B11)</f>
        <v>0</v>
      </c>
      <c r="C13" s="253">
        <f>IF(C11=0,0,C12/C11)</f>
        <v>0</v>
      </c>
      <c r="D13" s="241" t="s">
        <v>11</v>
      </c>
      <c r="E13" s="253">
        <f>IF(E11=0,0,E12/E11)</f>
        <v>0</v>
      </c>
      <c r="F13" s="241" t="s">
        <v>11</v>
      </c>
      <c r="G13" s="252">
        <f>ROUND(AVERAGE(B13,E13,C13),4)</f>
        <v>0</v>
      </c>
      <c r="H13" s="241" t="s">
        <v>11</v>
      </c>
      <c r="I13" s="252">
        <f>G13</f>
        <v>0</v>
      </c>
      <c r="J13" s="241" t="s">
        <v>11</v>
      </c>
      <c r="K13" s="252">
        <f>I13</f>
        <v>0</v>
      </c>
      <c r="L13" s="241" t="s">
        <v>11</v>
      </c>
      <c r="M13" s="252">
        <f>K13</f>
        <v>0</v>
      </c>
      <c r="N13" s="241" t="s">
        <v>11</v>
      </c>
    </row>
    <row r="14" spans="1:14" s="59" customFormat="1" x14ac:dyDescent="0.2">
      <c r="A14" s="251" t="s">
        <v>190</v>
      </c>
      <c r="B14" s="249" t="s">
        <v>11</v>
      </c>
      <c r="C14" s="249" t="s">
        <v>11</v>
      </c>
      <c r="D14" s="249" t="s">
        <v>11</v>
      </c>
      <c r="E14" s="249" t="s">
        <v>11</v>
      </c>
      <c r="F14" s="249" t="s">
        <v>11</v>
      </c>
      <c r="G14" s="250"/>
      <c r="H14" s="249" t="s">
        <v>11</v>
      </c>
      <c r="I14" s="250"/>
      <c r="J14" s="249" t="s">
        <v>11</v>
      </c>
      <c r="K14" s="250"/>
      <c r="L14" s="249" t="s">
        <v>11</v>
      </c>
      <c r="M14" s="250"/>
      <c r="N14" s="249" t="s">
        <v>11</v>
      </c>
    </row>
    <row r="15" spans="1:14" s="59" customFormat="1" x14ac:dyDescent="0.2">
      <c r="A15" s="149" t="s">
        <v>154</v>
      </c>
      <c r="B15" s="40">
        <f>IF(B25=0,0,B26/B25)</f>
        <v>0</v>
      </c>
      <c r="C15" s="40">
        <f>IF(C25=0,0,C26/C25)</f>
        <v>0</v>
      </c>
      <c r="D15" s="241" t="s">
        <v>11</v>
      </c>
      <c r="E15" s="40">
        <f>IF(E25=0,0,E26/E25)</f>
        <v>0</v>
      </c>
      <c r="F15" s="241" t="s">
        <v>11</v>
      </c>
      <c r="G15" s="248">
        <f>ROUND(IF(AVERAGE(B15,C15,E15)&gt;1,1,AVERAGE(B15,C15,E15)),0)</f>
        <v>0</v>
      </c>
      <c r="H15" s="241" t="s">
        <v>11</v>
      </c>
      <c r="I15" s="248">
        <f>G15</f>
        <v>0</v>
      </c>
      <c r="J15" s="241" t="s">
        <v>11</v>
      </c>
      <c r="K15" s="248">
        <f>I15</f>
        <v>0</v>
      </c>
      <c r="L15" s="241" t="s">
        <v>11</v>
      </c>
      <c r="M15" s="248">
        <f>K15</f>
        <v>0</v>
      </c>
      <c r="N15" s="241" t="s">
        <v>11</v>
      </c>
    </row>
    <row r="16" spans="1:14" s="59" customFormat="1" ht="30" x14ac:dyDescent="0.2">
      <c r="A16" s="82" t="s">
        <v>5</v>
      </c>
      <c r="B16" s="241" t="s">
        <v>11</v>
      </c>
      <c r="C16" s="241" t="s">
        <v>11</v>
      </c>
      <c r="D16" s="241" t="s">
        <v>11</v>
      </c>
      <c r="E16" s="241" t="s">
        <v>11</v>
      </c>
      <c r="F16" s="241" t="s">
        <v>11</v>
      </c>
      <c r="G16" s="39">
        <f>G12*G15</f>
        <v>0</v>
      </c>
      <c r="H16" s="242" t="s">
        <v>11</v>
      </c>
      <c r="I16" s="39">
        <f>I12*I15</f>
        <v>0</v>
      </c>
      <c r="J16" s="242" t="s">
        <v>11</v>
      </c>
      <c r="K16" s="39">
        <f>K12*K15</f>
        <v>0</v>
      </c>
      <c r="L16" s="242" t="s">
        <v>11</v>
      </c>
      <c r="M16" s="39">
        <f>M12*M15</f>
        <v>0</v>
      </c>
      <c r="N16" s="242" t="s">
        <v>11</v>
      </c>
    </row>
    <row r="17" spans="1:14" s="35" customFormat="1" ht="28.5" x14ac:dyDescent="0.2">
      <c r="A17" s="148" t="s">
        <v>6</v>
      </c>
      <c r="B17" s="245" t="s">
        <v>11</v>
      </c>
      <c r="C17" s="245" t="s">
        <v>11</v>
      </c>
      <c r="D17" s="245" t="s">
        <v>11</v>
      </c>
      <c r="E17" s="245" t="s">
        <v>11</v>
      </c>
      <c r="F17" s="245" t="s">
        <v>11</v>
      </c>
      <c r="G17" s="246">
        <f>ROUND(G18+G19+G20+G21+G22+G23+G24,0)</f>
        <v>0</v>
      </c>
      <c r="H17" s="247" t="s">
        <v>11</v>
      </c>
      <c r="I17" s="246">
        <f>ROUND(I18+I19+I20+I21+I22+I23+I24,0)</f>
        <v>0</v>
      </c>
      <c r="J17" s="247" t="s">
        <v>11</v>
      </c>
      <c r="K17" s="246">
        <f>ROUND(K18+K19+K20+K21+K22+K23+K24,0)</f>
        <v>0</v>
      </c>
      <c r="L17" s="247" t="s">
        <v>11</v>
      </c>
      <c r="M17" s="246">
        <f>ROUND(M18+M19+M20+M21+M22+M23+M24,0)</f>
        <v>0</v>
      </c>
      <c r="N17" s="245" t="s">
        <v>11</v>
      </c>
    </row>
    <row r="18" spans="1:14" s="35" customFormat="1" ht="30" x14ac:dyDescent="0.2">
      <c r="A18" s="244" t="s">
        <v>8</v>
      </c>
      <c r="B18" s="241" t="s">
        <v>11</v>
      </c>
      <c r="C18" s="241" t="s">
        <v>11</v>
      </c>
      <c r="D18" s="241" t="s">
        <v>11</v>
      </c>
      <c r="E18" s="241" t="s">
        <v>11</v>
      </c>
      <c r="F18" s="241" t="s">
        <v>11</v>
      </c>
      <c r="G18" s="41"/>
      <c r="H18" s="243" t="s">
        <v>11</v>
      </c>
      <c r="I18" s="41"/>
      <c r="J18" s="243" t="s">
        <v>11</v>
      </c>
      <c r="K18" s="41"/>
      <c r="L18" s="243" t="s">
        <v>11</v>
      </c>
      <c r="M18" s="41"/>
      <c r="N18" s="241" t="s">
        <v>11</v>
      </c>
    </row>
    <row r="19" spans="1:14" s="35" customFormat="1" ht="30" x14ac:dyDescent="0.2">
      <c r="A19" s="244" t="s">
        <v>9</v>
      </c>
      <c r="B19" s="241" t="s">
        <v>11</v>
      </c>
      <c r="C19" s="241" t="s">
        <v>11</v>
      </c>
      <c r="D19" s="241" t="s">
        <v>11</v>
      </c>
      <c r="E19" s="241" t="s">
        <v>11</v>
      </c>
      <c r="F19" s="241" t="s">
        <v>11</v>
      </c>
      <c r="G19" s="41"/>
      <c r="H19" s="243" t="s">
        <v>11</v>
      </c>
      <c r="I19" s="41"/>
      <c r="J19" s="243" t="s">
        <v>11</v>
      </c>
      <c r="K19" s="41"/>
      <c r="L19" s="243" t="s">
        <v>11</v>
      </c>
      <c r="M19" s="41"/>
      <c r="N19" s="241" t="s">
        <v>11</v>
      </c>
    </row>
    <row r="20" spans="1:14" s="35" customFormat="1" x14ac:dyDescent="0.2">
      <c r="A20" s="244" t="s">
        <v>7</v>
      </c>
      <c r="B20" s="241" t="s">
        <v>11</v>
      </c>
      <c r="C20" s="241" t="s">
        <v>11</v>
      </c>
      <c r="D20" s="241" t="s">
        <v>11</v>
      </c>
      <c r="E20" s="241" t="s">
        <v>11</v>
      </c>
      <c r="F20" s="241" t="s">
        <v>11</v>
      </c>
      <c r="G20" s="41"/>
      <c r="H20" s="243" t="s">
        <v>11</v>
      </c>
      <c r="I20" s="41"/>
      <c r="J20" s="243" t="s">
        <v>11</v>
      </c>
      <c r="K20" s="41"/>
      <c r="L20" s="243" t="s">
        <v>11</v>
      </c>
      <c r="M20" s="41"/>
      <c r="N20" s="241" t="s">
        <v>11</v>
      </c>
    </row>
    <row r="21" spans="1:14" s="35" customFormat="1" x14ac:dyDescent="0.2">
      <c r="A21" s="244" t="s">
        <v>189</v>
      </c>
      <c r="B21" s="241" t="s">
        <v>11</v>
      </c>
      <c r="C21" s="241" t="s">
        <v>11</v>
      </c>
      <c r="D21" s="241" t="s">
        <v>11</v>
      </c>
      <c r="E21" s="241" t="s">
        <v>11</v>
      </c>
      <c r="F21" s="241" t="s">
        <v>11</v>
      </c>
      <c r="G21" s="41"/>
      <c r="H21" s="243" t="s">
        <v>11</v>
      </c>
      <c r="I21" s="41"/>
      <c r="J21" s="243" t="s">
        <v>11</v>
      </c>
      <c r="K21" s="41"/>
      <c r="L21" s="243" t="s">
        <v>11</v>
      </c>
      <c r="M21" s="41"/>
      <c r="N21" s="241" t="s">
        <v>11</v>
      </c>
    </row>
    <row r="22" spans="1:14" s="35" customFormat="1" x14ac:dyDescent="0.2">
      <c r="A22" s="244" t="s">
        <v>158</v>
      </c>
      <c r="B22" s="241" t="s">
        <v>11</v>
      </c>
      <c r="C22" s="241" t="s">
        <v>11</v>
      </c>
      <c r="D22" s="241" t="s">
        <v>11</v>
      </c>
      <c r="E22" s="241" t="s">
        <v>11</v>
      </c>
      <c r="F22" s="241" t="s">
        <v>11</v>
      </c>
      <c r="G22" s="41"/>
      <c r="H22" s="243" t="s">
        <v>11</v>
      </c>
      <c r="I22" s="41"/>
      <c r="J22" s="243" t="s">
        <v>11</v>
      </c>
      <c r="K22" s="41"/>
      <c r="L22" s="243" t="s">
        <v>11</v>
      </c>
      <c r="M22" s="41"/>
      <c r="N22" s="241" t="s">
        <v>11</v>
      </c>
    </row>
    <row r="23" spans="1:14" s="35" customFormat="1" x14ac:dyDescent="0.2">
      <c r="A23" s="244" t="s">
        <v>22</v>
      </c>
      <c r="B23" s="241" t="s">
        <v>11</v>
      </c>
      <c r="C23" s="241" t="s">
        <v>11</v>
      </c>
      <c r="D23" s="241" t="s">
        <v>11</v>
      </c>
      <c r="E23" s="241" t="s">
        <v>11</v>
      </c>
      <c r="F23" s="241" t="s">
        <v>11</v>
      </c>
      <c r="G23" s="41"/>
      <c r="H23" s="243" t="s">
        <v>11</v>
      </c>
      <c r="I23" s="41"/>
      <c r="J23" s="243" t="s">
        <v>11</v>
      </c>
      <c r="K23" s="41"/>
      <c r="L23" s="243" t="s">
        <v>11</v>
      </c>
      <c r="M23" s="41"/>
      <c r="N23" s="241" t="s">
        <v>11</v>
      </c>
    </row>
    <row r="24" spans="1:14" s="35" customFormat="1" ht="45" x14ac:dyDescent="0.2">
      <c r="A24" s="244" t="s">
        <v>188</v>
      </c>
      <c r="B24" s="241" t="s">
        <v>11</v>
      </c>
      <c r="C24" s="241" t="s">
        <v>11</v>
      </c>
      <c r="D24" s="241" t="s">
        <v>11</v>
      </c>
      <c r="E24" s="241" t="s">
        <v>11</v>
      </c>
      <c r="F24" s="241" t="s">
        <v>11</v>
      </c>
      <c r="G24" s="41"/>
      <c r="H24" s="243" t="s">
        <v>11</v>
      </c>
      <c r="I24" s="41"/>
      <c r="J24" s="243" t="s">
        <v>11</v>
      </c>
      <c r="K24" s="41"/>
      <c r="L24" s="243" t="s">
        <v>11</v>
      </c>
      <c r="M24" s="41"/>
      <c r="N24" s="241" t="s">
        <v>11</v>
      </c>
    </row>
    <row r="25" spans="1:14" s="35" customFormat="1" x14ac:dyDescent="0.2">
      <c r="A25" s="82" t="s">
        <v>18</v>
      </c>
      <c r="B25" s="39"/>
      <c r="C25" s="39"/>
      <c r="D25" s="242">
        <f>IF(B25=0,0,C25/B25)</f>
        <v>0</v>
      </c>
      <c r="E25" s="39"/>
      <c r="F25" s="242">
        <f>IF(C25=0,0,E25/C25)</f>
        <v>0</v>
      </c>
      <c r="G25" s="241" t="s">
        <v>11</v>
      </c>
      <c r="H25" s="241" t="s">
        <v>11</v>
      </c>
      <c r="I25" s="241" t="s">
        <v>11</v>
      </c>
      <c r="J25" s="241" t="s">
        <v>11</v>
      </c>
      <c r="K25" s="241" t="s">
        <v>11</v>
      </c>
      <c r="L25" s="241" t="s">
        <v>11</v>
      </c>
      <c r="M25" s="241" t="s">
        <v>11</v>
      </c>
      <c r="N25" s="241" t="s">
        <v>11</v>
      </c>
    </row>
    <row r="26" spans="1:14" s="59" customFormat="1" x14ac:dyDescent="0.2">
      <c r="A26" s="240" t="s">
        <v>17</v>
      </c>
      <c r="B26" s="239"/>
      <c r="C26" s="239"/>
      <c r="D26" s="237">
        <f>IF(B26=0,0,C26/B26)</f>
        <v>0</v>
      </c>
      <c r="E26" s="239"/>
      <c r="F26" s="237">
        <f>IF(C26=0,0,E26/C26)</f>
        <v>0</v>
      </c>
      <c r="G26" s="238">
        <f>ROUND(G16+G17,0)</f>
        <v>0</v>
      </c>
      <c r="H26" s="237">
        <f>IF(E26=0,0,G26/E26)</f>
        <v>0</v>
      </c>
      <c r="I26" s="238">
        <f>ROUND(I16+I17,0)</f>
        <v>0</v>
      </c>
      <c r="J26" s="237">
        <f>IF(G26=0,0,I26/G26)</f>
        <v>0</v>
      </c>
      <c r="K26" s="238">
        <f>ROUND(K16+K17,0)</f>
        <v>0</v>
      </c>
      <c r="L26" s="237">
        <f>IF(I26=0,0,K26/I26)</f>
        <v>0</v>
      </c>
      <c r="M26" s="238">
        <f>ROUND(M16+M17,0)</f>
        <v>0</v>
      </c>
      <c r="N26" s="237">
        <f>IF(K26=0,0,M26/K26)</f>
        <v>0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8" fitToHeight="0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Normal="100" workbookViewId="0">
      <pane xSplit="1" ySplit="5" topLeftCell="C6" activePane="bottomRight" state="frozen"/>
      <selection activeCell="A3" sqref="A3:B3"/>
      <selection pane="topRight" activeCell="A3" sqref="A3:B3"/>
      <selection pane="bottomLeft" activeCell="A3" sqref="A3:B3"/>
      <selection pane="bottomRight" activeCell="O2" sqref="O2"/>
    </sheetView>
  </sheetViews>
  <sheetFormatPr defaultRowHeight="15.75" x14ac:dyDescent="0.2"/>
  <cols>
    <col min="1" max="1" width="48" style="36" customWidth="1"/>
    <col min="2" max="2" width="14.7109375" style="36" customWidth="1"/>
    <col min="3" max="3" width="14.5703125" style="36" customWidth="1"/>
    <col min="4" max="4" width="10.7109375" style="36" customWidth="1"/>
    <col min="5" max="5" width="14.5703125" style="60" customWidth="1"/>
    <col min="6" max="6" width="10.7109375" style="60" customWidth="1"/>
    <col min="7" max="7" width="13.28515625" style="35" customWidth="1"/>
    <col min="8" max="8" width="10.7109375" style="35" customWidth="1"/>
    <col min="9" max="9" width="14.85546875" style="61" customWidth="1"/>
    <col min="10" max="10" width="10.7109375" style="61" customWidth="1"/>
    <col min="11" max="11" width="15.85546875" style="61" customWidth="1"/>
    <col min="12" max="12" width="10.7109375" style="61" customWidth="1"/>
    <col min="13" max="13" width="15.5703125" style="61" customWidth="1"/>
    <col min="14" max="14" width="10.7109375" style="61" customWidth="1"/>
    <col min="15" max="16384" width="9.140625" style="61"/>
  </cols>
  <sheetData>
    <row r="1" spans="1:14" s="35" customFormat="1" x14ac:dyDescent="0.2">
      <c r="A1" s="673">
        <v>138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</row>
    <row r="2" spans="1:14" s="35" customFormat="1" ht="34.5" customHeight="1" x14ac:dyDescent="0.2">
      <c r="A2" s="36"/>
      <c r="B2" s="36"/>
      <c r="C2" s="36"/>
      <c r="D2" s="36"/>
      <c r="M2" s="684" t="s">
        <v>636</v>
      </c>
      <c r="N2" s="684"/>
    </row>
    <row r="3" spans="1:14" s="35" customFormat="1" ht="42" customHeight="1" x14ac:dyDescent="0.2">
      <c r="A3" s="674" t="s">
        <v>200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</row>
    <row r="4" spans="1:14" s="35" customFormat="1" x14ac:dyDescent="0.2">
      <c r="A4" s="28"/>
      <c r="B4" s="28"/>
      <c r="C4" s="28"/>
      <c r="D4" s="28"/>
      <c r="E4" s="28"/>
      <c r="F4" s="28"/>
      <c r="M4" s="29" t="s">
        <v>0</v>
      </c>
    </row>
    <row r="5" spans="1:14" s="35" customFormat="1" ht="42.75" x14ac:dyDescent="0.2">
      <c r="A5" s="30" t="s">
        <v>1</v>
      </c>
      <c r="B5" s="37" t="s">
        <v>24</v>
      </c>
      <c r="C5" s="37" t="s">
        <v>25</v>
      </c>
      <c r="D5" s="37" t="s">
        <v>19</v>
      </c>
      <c r="E5" s="37" t="s">
        <v>26</v>
      </c>
      <c r="F5" s="37" t="s">
        <v>19</v>
      </c>
      <c r="G5" s="37" t="s">
        <v>27</v>
      </c>
      <c r="H5" s="37" t="s">
        <v>19</v>
      </c>
      <c r="I5" s="37" t="s">
        <v>28</v>
      </c>
      <c r="J5" s="37" t="s">
        <v>19</v>
      </c>
      <c r="K5" s="37" t="s">
        <v>29</v>
      </c>
      <c r="L5" s="37" t="s">
        <v>19</v>
      </c>
      <c r="M5" s="37" t="s">
        <v>30</v>
      </c>
      <c r="N5" s="37" t="s">
        <v>19</v>
      </c>
    </row>
    <row r="6" spans="1:14" s="35" customFormat="1" ht="30" x14ac:dyDescent="0.2">
      <c r="A6" s="82" t="s">
        <v>198</v>
      </c>
      <c r="B6" s="39"/>
      <c r="C6" s="39"/>
      <c r="D6" s="242">
        <f>IF(B6=0,0,C6/B6)</f>
        <v>0</v>
      </c>
      <c r="E6" s="39"/>
      <c r="F6" s="257">
        <f>ROUND(IF(C6=0,0,E6/C6),4)</f>
        <v>0</v>
      </c>
      <c r="G6" s="39">
        <f>ROUND(E6*AVERAGE($D$6,$F$6),0)</f>
        <v>0</v>
      </c>
      <c r="H6" s="242">
        <f>IF(E6=0,0,G6/E6)</f>
        <v>0</v>
      </c>
      <c r="I6" s="39">
        <f>ROUND(G6*AVERAGE($D$6,$F$6),0)</f>
        <v>0</v>
      </c>
      <c r="J6" s="242">
        <f>IF(G6=0,0,I6/G6)</f>
        <v>0</v>
      </c>
      <c r="K6" s="39">
        <f>ROUND(I6*AVERAGE($D$6,$F$6),0)</f>
        <v>0</v>
      </c>
      <c r="L6" s="242">
        <f>IF(I6=0,0,K6/I6)</f>
        <v>0</v>
      </c>
      <c r="M6" s="39">
        <f>ROUND(K6*AVERAGE($D$6,$F$6),0)</f>
        <v>0</v>
      </c>
      <c r="N6" s="242">
        <f>IF(K6=0,0,M6/K6)</f>
        <v>0</v>
      </c>
    </row>
    <row r="7" spans="1:14" s="35" customFormat="1" x14ac:dyDescent="0.2">
      <c r="A7" s="149" t="s">
        <v>197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s="35" customFormat="1" ht="45" x14ac:dyDescent="0.2">
      <c r="A8" s="258" t="s">
        <v>196</v>
      </c>
      <c r="B8" s="39"/>
      <c r="C8" s="39"/>
      <c r="D8" s="242">
        <f>IF(B8=0,0,C8/B8)</f>
        <v>0</v>
      </c>
      <c r="E8" s="39"/>
      <c r="F8" s="257">
        <f>ROUND(IF(C8=0,0,E8/C8),4)</f>
        <v>0</v>
      </c>
      <c r="G8" s="39">
        <f>ROUND(E8*$F$8,0)</f>
        <v>0</v>
      </c>
      <c r="H8" s="242">
        <f>IF(E8=0,0,G8/E8)</f>
        <v>0</v>
      </c>
      <c r="I8" s="39">
        <f>ROUND(G8*$F$8,0)</f>
        <v>0</v>
      </c>
      <c r="J8" s="242">
        <f>IF(G8=0,0,I8/G8)</f>
        <v>0</v>
      </c>
      <c r="K8" s="39">
        <f>ROUND(I8*$F$8,0)</f>
        <v>0</v>
      </c>
      <c r="L8" s="242">
        <f>IF(I8=0,0,K8/I8)</f>
        <v>0</v>
      </c>
      <c r="M8" s="39">
        <f>ROUND(K8*$F$8,0)</f>
        <v>0</v>
      </c>
      <c r="N8" s="242">
        <f>IF(K8=0,0,M8/K8)</f>
        <v>0</v>
      </c>
    </row>
    <row r="9" spans="1:14" s="35" customFormat="1" ht="45" x14ac:dyDescent="0.2">
      <c r="A9" s="258" t="s">
        <v>195</v>
      </c>
      <c r="B9" s="39"/>
      <c r="C9" s="39"/>
      <c r="D9" s="242">
        <f>IF(B9=0,0,C9/B9)</f>
        <v>0</v>
      </c>
      <c r="E9" s="39"/>
      <c r="F9" s="257">
        <f>ROUND(IF(C9=0,0,E9/C9),4)</f>
        <v>0</v>
      </c>
      <c r="G9" s="39">
        <f>ROUND(E9*$F$9,0)</f>
        <v>0</v>
      </c>
      <c r="H9" s="242">
        <f>IF(E9=0,0,G9/E9)</f>
        <v>0</v>
      </c>
      <c r="I9" s="39">
        <f>ROUND(G9*$F$9,0)</f>
        <v>0</v>
      </c>
      <c r="J9" s="242">
        <f>IF(G9=0,0,I9/G9)</f>
        <v>0</v>
      </c>
      <c r="K9" s="39">
        <f>ROUND(I9*$F$9,0)</f>
        <v>0</v>
      </c>
      <c r="L9" s="242">
        <f>IF(I9=0,0,K9/I9)</f>
        <v>0</v>
      </c>
      <c r="M9" s="39">
        <f>ROUND(K9*$F$9,0)</f>
        <v>0</v>
      </c>
      <c r="N9" s="242">
        <f>IF(K9=0,0,M9/K9)</f>
        <v>0</v>
      </c>
    </row>
    <row r="10" spans="1:14" s="59" customFormat="1" ht="45" x14ac:dyDescent="0.2">
      <c r="A10" s="256" t="s">
        <v>194</v>
      </c>
      <c r="B10" s="247">
        <f>B6-B8-B9</f>
        <v>0</v>
      </c>
      <c r="C10" s="247">
        <f>C6-C8-C9</f>
        <v>0</v>
      </c>
      <c r="D10" s="255">
        <f>IF(B10=0,0,C10/B10)</f>
        <v>0</v>
      </c>
      <c r="E10" s="247">
        <f>E6-E8-E9</f>
        <v>0</v>
      </c>
      <c r="F10" s="255">
        <f>IF(C10=0,0,E10/C10)</f>
        <v>0</v>
      </c>
      <c r="G10" s="247">
        <f>G6-G8-G9</f>
        <v>0</v>
      </c>
      <c r="H10" s="255">
        <f>IF(E10=0,0,G10/E10)</f>
        <v>0</v>
      </c>
      <c r="I10" s="247">
        <f>I6-I8-I9</f>
        <v>0</v>
      </c>
      <c r="J10" s="255">
        <f>IF(G10=0,0,I10/G10)</f>
        <v>0</v>
      </c>
      <c r="K10" s="247">
        <f>K6-K8-K9</f>
        <v>0</v>
      </c>
      <c r="L10" s="255">
        <f>IF(I10=0,0,K10/I10)</f>
        <v>0</v>
      </c>
      <c r="M10" s="247">
        <f>M6-M8-M9</f>
        <v>0</v>
      </c>
      <c r="N10" s="255">
        <f>IF(K10=0,0,M10/K10)</f>
        <v>0</v>
      </c>
    </row>
    <row r="11" spans="1:14" s="59" customFormat="1" x14ac:dyDescent="0.2">
      <c r="A11" s="82" t="s">
        <v>193</v>
      </c>
      <c r="B11" s="39"/>
      <c r="C11" s="39"/>
      <c r="D11" s="242">
        <f>IF(B11=0,0,C11/B11)</f>
        <v>0</v>
      </c>
      <c r="E11" s="39"/>
      <c r="F11" s="242">
        <f>IF(C11=0,0,E11/C11)</f>
        <v>0</v>
      </c>
      <c r="G11" s="39">
        <f>ROUND(E11*G14,0)</f>
        <v>0</v>
      </c>
      <c r="H11" s="242">
        <f>IF(E11=0,0,G11/E11)</f>
        <v>0</v>
      </c>
      <c r="I11" s="39">
        <f>ROUND(G11*I14,0)</f>
        <v>0</v>
      </c>
      <c r="J11" s="242">
        <f>IF(G11=0,0,I11/G11)</f>
        <v>0</v>
      </c>
      <c r="K11" s="39">
        <f>ROUND(I11*K14,0)</f>
        <v>0</v>
      </c>
      <c r="L11" s="242">
        <f>IF(I11=0,0,K11/I11)</f>
        <v>0</v>
      </c>
      <c r="M11" s="39">
        <f>ROUND(K11*M14,0)</f>
        <v>0</v>
      </c>
      <c r="N11" s="242">
        <f>IF(K11=0,0,M11/K11)</f>
        <v>0</v>
      </c>
    </row>
    <row r="12" spans="1:14" s="59" customFormat="1" x14ac:dyDescent="0.2">
      <c r="A12" s="82" t="s">
        <v>192</v>
      </c>
      <c r="B12" s="39"/>
      <c r="C12" s="39"/>
      <c r="D12" s="242">
        <f>IF(B12=0,0,C12/B12)</f>
        <v>0</v>
      </c>
      <c r="E12" s="39"/>
      <c r="F12" s="242">
        <f>IF(C12=0,0,E12/C12)</f>
        <v>0</v>
      </c>
      <c r="G12" s="39">
        <f>ROUND(G11*G13,0)</f>
        <v>0</v>
      </c>
      <c r="H12" s="242">
        <f>IF(E12=0,0,G12/E12)</f>
        <v>0</v>
      </c>
      <c r="I12" s="39">
        <f>ROUND(I11*I13,0)</f>
        <v>0</v>
      </c>
      <c r="J12" s="242">
        <f>IF(G12=0,0,I12/G12)</f>
        <v>0</v>
      </c>
      <c r="K12" s="39">
        <f>ROUND(K11*K13,0)</f>
        <v>0</v>
      </c>
      <c r="L12" s="242">
        <f>IF(I12=0,0,K12/I12)</f>
        <v>0</v>
      </c>
      <c r="M12" s="39">
        <f>ROUND(M11*M13,0)</f>
        <v>0</v>
      </c>
      <c r="N12" s="242">
        <f>IF(K12=0,0,M12/K12)</f>
        <v>0</v>
      </c>
    </row>
    <row r="13" spans="1:14" s="59" customFormat="1" ht="30" x14ac:dyDescent="0.2">
      <c r="A13" s="254" t="s">
        <v>191</v>
      </c>
      <c r="B13" s="253">
        <f>IF(B11=0,0,B12/B11)</f>
        <v>0</v>
      </c>
      <c r="C13" s="253">
        <f>IF(C11=0,0,C12/C11)</f>
        <v>0</v>
      </c>
      <c r="D13" s="241" t="s">
        <v>11</v>
      </c>
      <c r="E13" s="253">
        <f>IF(E11=0,0,E12/E11)</f>
        <v>0</v>
      </c>
      <c r="F13" s="241" t="s">
        <v>11</v>
      </c>
      <c r="G13" s="252">
        <f>ROUND(AVERAGE(B13,E13),4)</f>
        <v>0</v>
      </c>
      <c r="H13" s="241" t="s">
        <v>11</v>
      </c>
      <c r="I13" s="252">
        <f>G13</f>
        <v>0</v>
      </c>
      <c r="J13" s="241" t="s">
        <v>11</v>
      </c>
      <c r="K13" s="252">
        <f>I13</f>
        <v>0</v>
      </c>
      <c r="L13" s="241" t="s">
        <v>11</v>
      </c>
      <c r="M13" s="252">
        <f>K13</f>
        <v>0</v>
      </c>
      <c r="N13" s="241" t="s">
        <v>11</v>
      </c>
    </row>
    <row r="14" spans="1:14" s="59" customFormat="1" x14ac:dyDescent="0.2">
      <c r="A14" s="251" t="s">
        <v>190</v>
      </c>
      <c r="B14" s="249" t="s">
        <v>11</v>
      </c>
      <c r="C14" s="249" t="s">
        <v>11</v>
      </c>
      <c r="D14" s="249" t="s">
        <v>11</v>
      </c>
      <c r="E14" s="249" t="s">
        <v>11</v>
      </c>
      <c r="F14" s="249" t="s">
        <v>11</v>
      </c>
      <c r="G14" s="250">
        <f>'182 1 05 01010'!G14</f>
        <v>0</v>
      </c>
      <c r="H14" s="249" t="s">
        <v>11</v>
      </c>
      <c r="I14" s="250">
        <f>'182 1 05 01010'!I14</f>
        <v>0</v>
      </c>
      <c r="J14" s="249" t="s">
        <v>11</v>
      </c>
      <c r="K14" s="250">
        <f>'182 1 05 01010'!K14</f>
        <v>0</v>
      </c>
      <c r="L14" s="249" t="s">
        <v>11</v>
      </c>
      <c r="M14" s="250">
        <f>'182 1 05 01010'!M14</f>
        <v>0</v>
      </c>
      <c r="N14" s="249" t="s">
        <v>11</v>
      </c>
    </row>
    <row r="15" spans="1:14" s="59" customFormat="1" x14ac:dyDescent="0.2">
      <c r="A15" s="149" t="s">
        <v>154</v>
      </c>
      <c r="B15" s="40">
        <f>IF(B25=0,0,B26/B25)</f>
        <v>0</v>
      </c>
      <c r="C15" s="40">
        <f>IF(C25=0,0,C26/C25)</f>
        <v>0</v>
      </c>
      <c r="D15" s="241" t="s">
        <v>11</v>
      </c>
      <c r="E15" s="40">
        <f>IF(E25=0,0,E26/E25)</f>
        <v>0</v>
      </c>
      <c r="F15" s="241" t="s">
        <v>11</v>
      </c>
      <c r="G15" s="17">
        <f>IF(AVERAGE(B15,C15,E15)&gt;1,1,AVERAGE(B15,C15,E15))</f>
        <v>0</v>
      </c>
      <c r="H15" s="241" t="s">
        <v>11</v>
      </c>
      <c r="I15" s="17">
        <f>G15</f>
        <v>0</v>
      </c>
      <c r="J15" s="241" t="s">
        <v>11</v>
      </c>
      <c r="K15" s="17">
        <f>I15</f>
        <v>0</v>
      </c>
      <c r="L15" s="241" t="s">
        <v>11</v>
      </c>
      <c r="M15" s="17">
        <f>K15</f>
        <v>0</v>
      </c>
      <c r="N15" s="241" t="s">
        <v>11</v>
      </c>
    </row>
    <row r="16" spans="1:14" s="59" customFormat="1" ht="30" x14ac:dyDescent="0.2">
      <c r="A16" s="82" t="s">
        <v>5</v>
      </c>
      <c r="B16" s="241" t="s">
        <v>11</v>
      </c>
      <c r="C16" s="241" t="s">
        <v>11</v>
      </c>
      <c r="D16" s="241" t="s">
        <v>11</v>
      </c>
      <c r="E16" s="241" t="s">
        <v>11</v>
      </c>
      <c r="F16" s="241" t="s">
        <v>11</v>
      </c>
      <c r="G16" s="39">
        <f>ROUND(G12*G15,0)</f>
        <v>0</v>
      </c>
      <c r="H16" s="242" t="s">
        <v>11</v>
      </c>
      <c r="I16" s="39">
        <f>ROUND(I12*I15,0)</f>
        <v>0</v>
      </c>
      <c r="J16" s="242" t="s">
        <v>11</v>
      </c>
      <c r="K16" s="39">
        <f>ROUND(K12*K15,0)</f>
        <v>0</v>
      </c>
      <c r="L16" s="242" t="s">
        <v>11</v>
      </c>
      <c r="M16" s="39">
        <f>ROUND(M12*M15,0)</f>
        <v>0</v>
      </c>
      <c r="N16" s="242" t="s">
        <v>11</v>
      </c>
    </row>
    <row r="17" spans="1:14" s="35" customFormat="1" ht="28.5" x14ac:dyDescent="0.2">
      <c r="A17" s="148" t="s">
        <v>6</v>
      </c>
      <c r="B17" s="245" t="s">
        <v>11</v>
      </c>
      <c r="C17" s="245" t="s">
        <v>11</v>
      </c>
      <c r="D17" s="245" t="s">
        <v>11</v>
      </c>
      <c r="E17" s="245" t="s">
        <v>11</v>
      </c>
      <c r="F17" s="245" t="s">
        <v>11</v>
      </c>
      <c r="G17" s="246">
        <f>ROUND(G18+G19+G20+G21+G22+G24+G23,0)</f>
        <v>0</v>
      </c>
      <c r="H17" s="247" t="s">
        <v>11</v>
      </c>
      <c r="I17" s="246">
        <f>ROUND(I18+I19+I20+I21+I22+I24+I23,0)</f>
        <v>0</v>
      </c>
      <c r="J17" s="247" t="s">
        <v>11</v>
      </c>
      <c r="K17" s="246">
        <f>ROUND(K18+K19+K20+K21+K22+K24+K23,0)</f>
        <v>0</v>
      </c>
      <c r="L17" s="247" t="s">
        <v>11</v>
      </c>
      <c r="M17" s="246">
        <f>ROUND(M18+M19+M20+M21+M22+M24+M23,0)</f>
        <v>0</v>
      </c>
      <c r="N17" s="245" t="s">
        <v>11</v>
      </c>
    </row>
    <row r="18" spans="1:14" s="35" customFormat="1" ht="30" x14ac:dyDescent="0.2">
      <c r="A18" s="244" t="s">
        <v>8</v>
      </c>
      <c r="B18" s="241" t="s">
        <v>11</v>
      </c>
      <c r="C18" s="241" t="s">
        <v>11</v>
      </c>
      <c r="D18" s="241" t="s">
        <v>11</v>
      </c>
      <c r="E18" s="241" t="s">
        <v>11</v>
      </c>
      <c r="F18" s="241" t="s">
        <v>11</v>
      </c>
      <c r="G18" s="41"/>
      <c r="H18" s="243" t="s">
        <v>11</v>
      </c>
      <c r="I18" s="41"/>
      <c r="J18" s="243" t="s">
        <v>11</v>
      </c>
      <c r="K18" s="41"/>
      <c r="L18" s="243" t="s">
        <v>11</v>
      </c>
      <c r="M18" s="41"/>
      <c r="N18" s="241" t="s">
        <v>11</v>
      </c>
    </row>
    <row r="19" spans="1:14" s="35" customFormat="1" ht="30" x14ac:dyDescent="0.2">
      <c r="A19" s="244" t="s">
        <v>9</v>
      </c>
      <c r="B19" s="241" t="s">
        <v>11</v>
      </c>
      <c r="C19" s="241" t="s">
        <v>11</v>
      </c>
      <c r="D19" s="241" t="s">
        <v>11</v>
      </c>
      <c r="E19" s="241" t="s">
        <v>11</v>
      </c>
      <c r="F19" s="241" t="s">
        <v>11</v>
      </c>
      <c r="G19" s="41"/>
      <c r="H19" s="243" t="s">
        <v>11</v>
      </c>
      <c r="I19" s="41"/>
      <c r="J19" s="243" t="s">
        <v>11</v>
      </c>
      <c r="K19" s="41"/>
      <c r="L19" s="243" t="s">
        <v>11</v>
      </c>
      <c r="M19" s="41"/>
      <c r="N19" s="241" t="s">
        <v>11</v>
      </c>
    </row>
    <row r="20" spans="1:14" s="35" customFormat="1" x14ac:dyDescent="0.2">
      <c r="A20" s="244" t="s">
        <v>7</v>
      </c>
      <c r="B20" s="241" t="s">
        <v>11</v>
      </c>
      <c r="C20" s="241" t="s">
        <v>11</v>
      </c>
      <c r="D20" s="241" t="s">
        <v>11</v>
      </c>
      <c r="E20" s="241" t="s">
        <v>11</v>
      </c>
      <c r="F20" s="241" t="s">
        <v>11</v>
      </c>
      <c r="G20" s="41"/>
      <c r="H20" s="243" t="s">
        <v>11</v>
      </c>
      <c r="I20" s="41"/>
      <c r="J20" s="243" t="s">
        <v>11</v>
      </c>
      <c r="K20" s="41"/>
      <c r="L20" s="243" t="s">
        <v>11</v>
      </c>
      <c r="M20" s="41"/>
      <c r="N20" s="241" t="s">
        <v>11</v>
      </c>
    </row>
    <row r="21" spans="1:14" s="35" customFormat="1" x14ac:dyDescent="0.2">
      <c r="A21" s="244" t="s">
        <v>189</v>
      </c>
      <c r="B21" s="241" t="s">
        <v>11</v>
      </c>
      <c r="C21" s="241" t="s">
        <v>11</v>
      </c>
      <c r="D21" s="241" t="s">
        <v>11</v>
      </c>
      <c r="E21" s="241" t="s">
        <v>11</v>
      </c>
      <c r="F21" s="241" t="s">
        <v>11</v>
      </c>
      <c r="G21" s="41"/>
      <c r="H21" s="243" t="s">
        <v>11</v>
      </c>
      <c r="I21" s="41"/>
      <c r="J21" s="243" t="s">
        <v>11</v>
      </c>
      <c r="K21" s="41"/>
      <c r="L21" s="243" t="s">
        <v>11</v>
      </c>
      <c r="M21" s="41"/>
      <c r="N21" s="241" t="s">
        <v>11</v>
      </c>
    </row>
    <row r="22" spans="1:14" s="35" customFormat="1" x14ac:dyDescent="0.2">
      <c r="A22" s="244" t="s">
        <v>158</v>
      </c>
      <c r="B22" s="241" t="s">
        <v>11</v>
      </c>
      <c r="C22" s="241" t="s">
        <v>11</v>
      </c>
      <c r="D22" s="241" t="s">
        <v>11</v>
      </c>
      <c r="E22" s="241" t="s">
        <v>11</v>
      </c>
      <c r="F22" s="241" t="s">
        <v>11</v>
      </c>
      <c r="G22" s="41"/>
      <c r="H22" s="243" t="s">
        <v>11</v>
      </c>
      <c r="I22" s="41"/>
      <c r="J22" s="243" t="s">
        <v>11</v>
      </c>
      <c r="K22" s="41"/>
      <c r="L22" s="243" t="s">
        <v>11</v>
      </c>
      <c r="M22" s="41"/>
      <c r="N22" s="241" t="s">
        <v>11</v>
      </c>
    </row>
    <row r="23" spans="1:14" s="35" customFormat="1" x14ac:dyDescent="0.2">
      <c r="A23" s="244" t="s">
        <v>22</v>
      </c>
      <c r="B23" s="241" t="s">
        <v>11</v>
      </c>
      <c r="C23" s="241" t="s">
        <v>11</v>
      </c>
      <c r="D23" s="241" t="s">
        <v>11</v>
      </c>
      <c r="E23" s="241" t="s">
        <v>11</v>
      </c>
      <c r="F23" s="241" t="s">
        <v>11</v>
      </c>
      <c r="G23" s="41"/>
      <c r="H23" s="243" t="s">
        <v>11</v>
      </c>
      <c r="I23" s="41"/>
      <c r="J23" s="243" t="s">
        <v>11</v>
      </c>
      <c r="K23" s="41"/>
      <c r="L23" s="243" t="s">
        <v>11</v>
      </c>
      <c r="M23" s="41"/>
      <c r="N23" s="241" t="s">
        <v>11</v>
      </c>
    </row>
    <row r="24" spans="1:14" s="35" customFormat="1" ht="45" x14ac:dyDescent="0.2">
      <c r="A24" s="244" t="s">
        <v>188</v>
      </c>
      <c r="B24" s="241" t="s">
        <v>11</v>
      </c>
      <c r="C24" s="241" t="s">
        <v>11</v>
      </c>
      <c r="D24" s="241" t="s">
        <v>11</v>
      </c>
      <c r="E24" s="241" t="s">
        <v>11</v>
      </c>
      <c r="F24" s="241" t="s">
        <v>11</v>
      </c>
      <c r="G24" s="41"/>
      <c r="H24" s="243" t="s">
        <v>11</v>
      </c>
      <c r="I24" s="41"/>
      <c r="J24" s="243" t="s">
        <v>11</v>
      </c>
      <c r="K24" s="41"/>
      <c r="L24" s="243" t="s">
        <v>11</v>
      </c>
      <c r="M24" s="41"/>
      <c r="N24" s="241" t="s">
        <v>11</v>
      </c>
    </row>
    <row r="25" spans="1:14" s="35" customFormat="1" x14ac:dyDescent="0.2">
      <c r="A25" s="82" t="s">
        <v>18</v>
      </c>
      <c r="B25" s="41"/>
      <c r="C25" s="41"/>
      <c r="D25" s="242">
        <f>IF(B25=0,0,C25/B25)</f>
        <v>0</v>
      </c>
      <c r="E25" s="41"/>
      <c r="F25" s="242">
        <f>IF(C25=0,0,E25/C25)</f>
        <v>0</v>
      </c>
      <c r="G25" s="241" t="s">
        <v>11</v>
      </c>
      <c r="H25" s="241" t="s">
        <v>11</v>
      </c>
      <c r="I25" s="241" t="s">
        <v>11</v>
      </c>
      <c r="J25" s="241" t="s">
        <v>11</v>
      </c>
      <c r="K25" s="241" t="s">
        <v>11</v>
      </c>
      <c r="L25" s="241" t="s">
        <v>11</v>
      </c>
      <c r="M25" s="241" t="s">
        <v>11</v>
      </c>
      <c r="N25" s="241" t="s">
        <v>11</v>
      </c>
    </row>
    <row r="26" spans="1:14" s="59" customFormat="1" x14ac:dyDescent="0.2">
      <c r="A26" s="240" t="s">
        <v>17</v>
      </c>
      <c r="B26" s="239"/>
      <c r="C26" s="239"/>
      <c r="D26" s="237">
        <f>IF(B26=0,0,C26/B26)</f>
        <v>0</v>
      </c>
      <c r="E26" s="239"/>
      <c r="F26" s="237">
        <f>IF(C26=0,0,E26/C26)</f>
        <v>0</v>
      </c>
      <c r="G26" s="238">
        <f>ROUND(G16+G17,0)</f>
        <v>0</v>
      </c>
      <c r="H26" s="237">
        <f>IF(E26=0,0,G26/E26)</f>
        <v>0</v>
      </c>
      <c r="I26" s="238">
        <f>ROUND(I16+I17,0)</f>
        <v>0</v>
      </c>
      <c r="J26" s="237">
        <f>IF(G26=0,0,I26/G26)</f>
        <v>0</v>
      </c>
      <c r="K26" s="238">
        <f>ROUND(K16+K17,0)</f>
        <v>0</v>
      </c>
      <c r="L26" s="237">
        <f>IF(I26=0,0,K26/I26)</f>
        <v>0</v>
      </c>
      <c r="M26" s="238">
        <f>ROUND(M16+M17,0)</f>
        <v>0</v>
      </c>
      <c r="N26" s="237">
        <f>IF(K26=0,0,M26/K26)</f>
        <v>0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view="pageBreakPreview" zoomScaleNormal="100" zoomScaleSheetLayoutView="100" workbookViewId="0">
      <selection activeCell="C2" sqref="C2"/>
    </sheetView>
  </sheetViews>
  <sheetFormatPr defaultRowHeight="15" x14ac:dyDescent="0.25"/>
  <cols>
    <col min="1" max="1" width="44.85546875" style="26" customWidth="1"/>
    <col min="2" max="2" width="20.140625" style="26" customWidth="1"/>
    <col min="3" max="13" width="13.7109375" style="26" customWidth="1"/>
    <col min="14" max="16384" width="9.140625" style="26"/>
  </cols>
  <sheetData>
    <row r="1" spans="1:13" ht="15.75" x14ac:dyDescent="0.25">
      <c r="A1" s="673">
        <v>117</v>
      </c>
      <c r="B1" s="673"/>
    </row>
    <row r="2" spans="1:13" ht="25.5" x14ac:dyDescent="0.25">
      <c r="B2" s="27" t="s">
        <v>619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9.25" customHeight="1" x14ac:dyDescent="0.25">
      <c r="A3" s="674" t="s">
        <v>31</v>
      </c>
      <c r="B3" s="674"/>
    </row>
    <row r="4" spans="1:13" ht="15.75" x14ac:dyDescent="0.25">
      <c r="A4" s="28"/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33.75" customHeight="1" x14ac:dyDescent="0.25">
      <c r="A5" s="30" t="s">
        <v>1</v>
      </c>
      <c r="B5" s="30" t="s">
        <v>32</v>
      </c>
      <c r="C5" s="30" t="s">
        <v>33</v>
      </c>
      <c r="D5" s="30" t="s">
        <v>34</v>
      </c>
      <c r="E5" s="30" t="s">
        <v>35</v>
      </c>
      <c r="F5" s="30" t="s">
        <v>36</v>
      </c>
      <c r="G5" s="30" t="s">
        <v>37</v>
      </c>
      <c r="H5" s="30" t="s">
        <v>38</v>
      </c>
      <c r="I5" s="30" t="s">
        <v>39</v>
      </c>
      <c r="J5" s="30" t="s">
        <v>40</v>
      </c>
      <c r="K5" s="30" t="s">
        <v>41</v>
      </c>
      <c r="L5" s="30" t="s">
        <v>42</v>
      </c>
      <c r="M5" s="30" t="s">
        <v>43</v>
      </c>
    </row>
    <row r="6" spans="1:13" ht="30" customHeight="1" x14ac:dyDescent="0.25">
      <c r="A6" s="31" t="s">
        <v>44</v>
      </c>
      <c r="B6" s="32">
        <f>SUM(C6:M6)</f>
        <v>0</v>
      </c>
      <c r="C6" s="32">
        <f>'182 1 01 02010'!$E$22</f>
        <v>0</v>
      </c>
      <c r="D6" s="32">
        <f>'182 1 01 02020(30)'!$E$18</f>
        <v>0</v>
      </c>
      <c r="E6" s="32">
        <f>'182 1 01 02020(30)'!$E$20</f>
        <v>0</v>
      </c>
      <c r="F6" s="32">
        <f>'182 1 01 02040'!$E$6</f>
        <v>0</v>
      </c>
      <c r="G6" s="32">
        <f>'182 1 01 02050(09,10,11)'!$E$8</f>
        <v>0</v>
      </c>
      <c r="H6" s="32">
        <f>'182 1 01 02080'!$E$21</f>
        <v>0</v>
      </c>
      <c r="I6" s="32">
        <f>'182 1 01 02050(09,10,11)'!$E$16</f>
        <v>0</v>
      </c>
      <c r="J6" s="32">
        <f>'182 1 01 02050(09,10,11)'!$E$24</f>
        <v>0</v>
      </c>
      <c r="K6" s="32">
        <f>'182 1 01 02050(09,10,11)'!$E$32</f>
        <v>0</v>
      </c>
      <c r="L6" s="32">
        <f>'182 1 01 02013(14)'!E17</f>
        <v>0</v>
      </c>
      <c r="M6" s="32">
        <f>'182 1 01 02013(14)'!$E$29</f>
        <v>0</v>
      </c>
    </row>
    <row r="7" spans="1:13" ht="30" customHeight="1" x14ac:dyDescent="0.25">
      <c r="A7" s="31" t="s">
        <v>45</v>
      </c>
      <c r="B7" s="32">
        <f>SUM(C7:M7)</f>
        <v>0</v>
      </c>
      <c r="C7" s="32">
        <f>'182 1 01 02010'!$G$22</f>
        <v>0</v>
      </c>
      <c r="D7" s="32">
        <f>'182 1 01 02020(30)'!$G$18</f>
        <v>0</v>
      </c>
      <c r="E7" s="32">
        <f>'182 1 01 02020(30)'!$G$20</f>
        <v>0</v>
      </c>
      <c r="F7" s="32">
        <f>'182 1 01 02040'!$G$6</f>
        <v>0</v>
      </c>
      <c r="G7" s="32">
        <f>'182 1 01 02050(09,10,11)'!$G$8</f>
        <v>0</v>
      </c>
      <c r="H7" s="32">
        <f>'182 1 01 02080'!$G$21</f>
        <v>0</v>
      </c>
      <c r="I7" s="32">
        <f>'182 1 01 02050(09,10,11)'!$G$16</f>
        <v>0</v>
      </c>
      <c r="J7" s="32">
        <f>'182 1 01 02050(09,10,11)'!$G$24</f>
        <v>0</v>
      </c>
      <c r="K7" s="32">
        <f>'182 1 01 02050(09,10,11)'!$G$32</f>
        <v>0</v>
      </c>
      <c r="L7" s="32">
        <f>'182 1 01 02013(14)'!$G$17</f>
        <v>0</v>
      </c>
      <c r="M7" s="32">
        <f>'182 1 01 02013(14)'!$G$29</f>
        <v>0</v>
      </c>
    </row>
    <row r="8" spans="1:13" ht="30" customHeight="1" x14ac:dyDescent="0.25">
      <c r="A8" s="33" t="s">
        <v>46</v>
      </c>
      <c r="B8" s="34" t="str">
        <f>IF(B6=0," ",B7/B6)</f>
        <v xml:space="preserve"> 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ht="30" customHeight="1" x14ac:dyDescent="0.25">
      <c r="A9" s="31" t="s">
        <v>47</v>
      </c>
      <c r="B9" s="32">
        <f>SUM(C9:M9)</f>
        <v>0</v>
      </c>
      <c r="C9" s="32">
        <f>'182 1 01 02010'!$I$22</f>
        <v>0</v>
      </c>
      <c r="D9" s="32">
        <f>'182 1 01 02020(30)'!$I$18</f>
        <v>0</v>
      </c>
      <c r="E9" s="32">
        <f>'182 1 01 02020(30)'!$I$20</f>
        <v>0</v>
      </c>
      <c r="F9" s="32">
        <f>'182 1 01 02040'!$I$6</f>
        <v>0</v>
      </c>
      <c r="G9" s="32">
        <f>'182 1 01 02050(09,10,11)'!$I$8</f>
        <v>0</v>
      </c>
      <c r="H9" s="32">
        <f>'182 1 01 02080'!$I$21</f>
        <v>0</v>
      </c>
      <c r="I9" s="32">
        <f>'182 1 01 02050(09,10,11)'!$I$16</f>
        <v>0</v>
      </c>
      <c r="J9" s="32">
        <f>'182 1 01 02050(09,10,11)'!$I$24</f>
        <v>0</v>
      </c>
      <c r="K9" s="32">
        <f>'182 1 01 02050(09,10,11)'!$I$32</f>
        <v>0</v>
      </c>
      <c r="L9" s="32">
        <f>'182 1 01 02013(14)'!$I$17</f>
        <v>0</v>
      </c>
      <c r="M9" s="32">
        <f>'182 1 01 02013(14)'!$I$29</f>
        <v>0</v>
      </c>
    </row>
    <row r="10" spans="1:13" ht="30" customHeight="1" x14ac:dyDescent="0.25">
      <c r="A10" s="33" t="s">
        <v>46</v>
      </c>
      <c r="B10" s="34" t="str">
        <f>IF(B7=0," ",B9/B7)</f>
        <v xml:space="preserve"> 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ht="30" customHeight="1" x14ac:dyDescent="0.25">
      <c r="A11" s="31" t="s">
        <v>48</v>
      </c>
      <c r="B11" s="32">
        <f>SUM(C11:M11)</f>
        <v>0</v>
      </c>
      <c r="C11" s="32">
        <f>'182 1 01 02010'!$K$22</f>
        <v>0</v>
      </c>
      <c r="D11" s="32">
        <f>'182 1 01 02020(30)'!$K$18</f>
        <v>0</v>
      </c>
      <c r="E11" s="32">
        <f>'182 1 01 02020(30)'!$K$20</f>
        <v>0</v>
      </c>
      <c r="F11" s="32">
        <f>'182 1 01 02040'!$K$6</f>
        <v>0</v>
      </c>
      <c r="G11" s="32">
        <f>'182 1 01 02050(09,10,11)'!$K$8</f>
        <v>0</v>
      </c>
      <c r="H11" s="32">
        <f>'182 1 01 02080'!$K$21</f>
        <v>0</v>
      </c>
      <c r="I11" s="32">
        <f>'182 1 01 02050(09,10,11)'!$K$16</f>
        <v>0</v>
      </c>
      <c r="J11" s="32">
        <f>'182 1 01 02050(09,10,11)'!$K$24</f>
        <v>0</v>
      </c>
      <c r="K11" s="32">
        <f>'182 1 01 02050(09,10,11)'!$K$32</f>
        <v>0</v>
      </c>
      <c r="L11" s="32">
        <f>'182 1 01 02013(14)'!$K$17</f>
        <v>0</v>
      </c>
      <c r="M11" s="32">
        <f>'182 1 01 02013(14)'!$K$29</f>
        <v>0</v>
      </c>
    </row>
    <row r="12" spans="1:13" ht="30" customHeight="1" x14ac:dyDescent="0.25">
      <c r="A12" s="33" t="s">
        <v>46</v>
      </c>
      <c r="B12" s="34" t="str">
        <f>IF(B9=0," ",B11/B9)</f>
        <v xml:space="preserve"> 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ht="30" customHeight="1" x14ac:dyDescent="0.25">
      <c r="A13" s="31" t="s">
        <v>49</v>
      </c>
      <c r="B13" s="32">
        <f>SUM(C13:M13)</f>
        <v>0</v>
      </c>
      <c r="C13" s="32">
        <f>'182 1 01 02010'!$M$22</f>
        <v>0</v>
      </c>
      <c r="D13" s="32">
        <f>'182 1 01 02020(30)'!$M$18</f>
        <v>0</v>
      </c>
      <c r="E13" s="32">
        <f>'182 1 01 02020(30)'!$M$20</f>
        <v>0</v>
      </c>
      <c r="F13" s="32">
        <f>'182 1 01 02040'!$M$6</f>
        <v>0</v>
      </c>
      <c r="G13" s="32">
        <f>'182 1 01 02050(09,10,11)'!$M$8</f>
        <v>0</v>
      </c>
      <c r="H13" s="32">
        <f>'182 1 01 02080'!$M$21</f>
        <v>0</v>
      </c>
      <c r="I13" s="32">
        <f>'182 1 01 02050(09,10,11)'!$M$16</f>
        <v>0</v>
      </c>
      <c r="J13" s="32">
        <f>'182 1 01 02050(09,10,11)'!$M$24</f>
        <v>0</v>
      </c>
      <c r="K13" s="32">
        <f>'182 1 01 02050(09,10,11)'!$M$32</f>
        <v>0</v>
      </c>
      <c r="L13" s="32">
        <f>'182 1 01 02013(14)'!$M$17</f>
        <v>0</v>
      </c>
      <c r="M13" s="32">
        <f>'182 1 01 02013(14)'!$M$29</f>
        <v>0</v>
      </c>
    </row>
    <row r="14" spans="1:13" ht="30" customHeight="1" x14ac:dyDescent="0.25">
      <c r="A14" s="33" t="s">
        <v>46</v>
      </c>
      <c r="B14" s="34" t="str">
        <f>IF(B11=0," ",B13/B11)</f>
        <v xml:space="preserve"> 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</sheetData>
  <mergeCells count="2">
    <mergeCell ref="A1:B1"/>
    <mergeCell ref="A3:B3"/>
  </mergeCells>
  <printOptions horizontalCentered="1"/>
  <pageMargins left="0" right="0" top="0.39370078740157483" bottom="0.19685039370078741" header="0.31496062992125984" footer="0.31496062992125984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opLeftCell="B1" zoomScaleNormal="100" workbookViewId="0">
      <pane ySplit="5" topLeftCell="A6" activePane="bottomLeft" state="frozen"/>
      <selection pane="bottomLeft" activeCell="O2" sqref="O2"/>
    </sheetView>
  </sheetViews>
  <sheetFormatPr defaultRowHeight="15.75" x14ac:dyDescent="0.2"/>
  <cols>
    <col min="1" max="1" width="49.42578125" style="36" customWidth="1"/>
    <col min="2" max="2" width="14.85546875" style="36" customWidth="1"/>
    <col min="3" max="3" width="14.7109375" style="36" customWidth="1"/>
    <col min="4" max="4" width="10.7109375" style="36" customWidth="1"/>
    <col min="5" max="5" width="14.5703125" style="60" customWidth="1"/>
    <col min="6" max="6" width="10.7109375" style="60" customWidth="1"/>
    <col min="7" max="7" width="13.28515625" style="35" customWidth="1"/>
    <col min="8" max="8" width="10.7109375" style="35" customWidth="1"/>
    <col min="9" max="9" width="14.85546875" style="61" customWidth="1"/>
    <col min="10" max="10" width="10.7109375" style="61" customWidth="1"/>
    <col min="11" max="11" width="15.85546875" style="61" customWidth="1"/>
    <col min="12" max="12" width="10.7109375" style="61" customWidth="1"/>
    <col min="13" max="13" width="15.5703125" style="61" customWidth="1"/>
    <col min="14" max="14" width="10.7109375" style="61" customWidth="1"/>
    <col min="15" max="16384" width="9.140625" style="61"/>
  </cols>
  <sheetData>
    <row r="1" spans="1:14" s="35" customFormat="1" x14ac:dyDescent="0.2">
      <c r="A1" s="673">
        <v>139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</row>
    <row r="2" spans="1:14" s="35" customFormat="1" ht="32.25" customHeight="1" x14ac:dyDescent="0.2">
      <c r="A2" s="36"/>
      <c r="B2" s="36"/>
      <c r="C2" s="36"/>
      <c r="D2" s="36"/>
      <c r="M2" s="684" t="s">
        <v>637</v>
      </c>
      <c r="N2" s="684"/>
    </row>
    <row r="3" spans="1:14" s="35" customFormat="1" ht="18.75" x14ac:dyDescent="0.2">
      <c r="A3" s="674" t="s">
        <v>201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</row>
    <row r="4" spans="1:14" s="35" customFormat="1" x14ac:dyDescent="0.2">
      <c r="A4" s="28"/>
      <c r="B4" s="28"/>
      <c r="C4" s="28"/>
      <c r="D4" s="28"/>
      <c r="E4" s="28"/>
      <c r="F4" s="28"/>
      <c r="N4" s="29" t="s">
        <v>0</v>
      </c>
    </row>
    <row r="5" spans="1:14" s="35" customFormat="1" ht="42.75" x14ac:dyDescent="0.2">
      <c r="A5" s="30" t="s">
        <v>1</v>
      </c>
      <c r="B5" s="37" t="s">
        <v>24</v>
      </c>
      <c r="C5" s="37" t="s">
        <v>25</v>
      </c>
      <c r="D5" s="37" t="s">
        <v>19</v>
      </c>
      <c r="E5" s="37" t="s">
        <v>26</v>
      </c>
      <c r="F5" s="37" t="s">
        <v>19</v>
      </c>
      <c r="G5" s="37" t="s">
        <v>27</v>
      </c>
      <c r="H5" s="37" t="s">
        <v>19</v>
      </c>
      <c r="I5" s="37" t="s">
        <v>28</v>
      </c>
      <c r="J5" s="37" t="s">
        <v>19</v>
      </c>
      <c r="K5" s="37" t="s">
        <v>29</v>
      </c>
      <c r="L5" s="37" t="s">
        <v>19</v>
      </c>
      <c r="M5" s="37" t="s">
        <v>30</v>
      </c>
      <c r="N5" s="37" t="s">
        <v>19</v>
      </c>
    </row>
    <row r="6" spans="1:14" s="35" customFormat="1" ht="45" x14ac:dyDescent="0.2">
      <c r="A6" s="82" t="s">
        <v>202</v>
      </c>
      <c r="B6" s="243"/>
      <c r="C6" s="243"/>
      <c r="D6" s="242">
        <f>IF(B6=0,0,C6/B6)</f>
        <v>0</v>
      </c>
      <c r="E6" s="243"/>
      <c r="F6" s="242">
        <f>IF(C6=0,0,E6/C6)</f>
        <v>0</v>
      </c>
      <c r="G6" s="243">
        <f>E6</f>
        <v>0</v>
      </c>
      <c r="H6" s="242">
        <f>IF(E6=0,0,G6/E6)</f>
        <v>0</v>
      </c>
      <c r="I6" s="243">
        <f>G6</f>
        <v>0</v>
      </c>
      <c r="J6" s="242">
        <f>IF(G6=0,0,I6/G6)</f>
        <v>0</v>
      </c>
      <c r="K6" s="243">
        <f>I6</f>
        <v>0</v>
      </c>
      <c r="L6" s="242">
        <f>IF(I6=0,0,K6/I6)</f>
        <v>0</v>
      </c>
      <c r="M6" s="243">
        <f>K6</f>
        <v>0</v>
      </c>
      <c r="N6" s="242">
        <f>IF(K6=0,0,M6/K6)</f>
        <v>0</v>
      </c>
    </row>
    <row r="7" spans="1:14" s="35" customFormat="1" x14ac:dyDescent="0.2">
      <c r="A7" s="149" t="s">
        <v>197</v>
      </c>
      <c r="B7" s="243"/>
      <c r="C7" s="243"/>
      <c r="D7" s="242"/>
      <c r="E7" s="243"/>
      <c r="F7" s="242"/>
      <c r="G7" s="243"/>
      <c r="H7" s="242"/>
      <c r="I7" s="243"/>
      <c r="J7" s="242"/>
      <c r="K7" s="243"/>
      <c r="L7" s="242"/>
      <c r="M7" s="243"/>
      <c r="N7" s="242"/>
    </row>
    <row r="8" spans="1:14" s="35" customFormat="1" ht="30" x14ac:dyDescent="0.2">
      <c r="A8" s="258" t="s">
        <v>196</v>
      </c>
      <c r="B8" s="243"/>
      <c r="C8" s="243"/>
      <c r="D8" s="242">
        <f>IF(B8=0,0,C8/B8)</f>
        <v>0</v>
      </c>
      <c r="E8" s="243"/>
      <c r="F8" s="242">
        <f>IF(C8=0,0,E8/C8)</f>
        <v>0</v>
      </c>
      <c r="G8" s="243">
        <f>E8</f>
        <v>0</v>
      </c>
      <c r="H8" s="242">
        <f>IF(E8=0,0,G8/E8)</f>
        <v>0</v>
      </c>
      <c r="I8" s="243">
        <f>G8</f>
        <v>0</v>
      </c>
      <c r="J8" s="242">
        <f>IF(G8=0,0,I8/G8)</f>
        <v>0</v>
      </c>
      <c r="K8" s="243">
        <f>I8</f>
        <v>0</v>
      </c>
      <c r="L8" s="242">
        <f>IF(I8=0,0,K8/I8)</f>
        <v>0</v>
      </c>
      <c r="M8" s="243">
        <f>K8</f>
        <v>0</v>
      </c>
      <c r="N8" s="242">
        <f>IF(K8=0,0,M8/K8)</f>
        <v>0</v>
      </c>
    </row>
    <row r="9" spans="1:14" s="35" customFormat="1" ht="45" x14ac:dyDescent="0.2">
      <c r="A9" s="256" t="s">
        <v>194</v>
      </c>
      <c r="B9" s="245">
        <f>B6-B8</f>
        <v>0</v>
      </c>
      <c r="C9" s="245">
        <f>C6-C8</f>
        <v>0</v>
      </c>
      <c r="D9" s="255">
        <f>IF(B9=0,0,C9/B9)</f>
        <v>0</v>
      </c>
      <c r="E9" s="245">
        <f>E6-E8</f>
        <v>0</v>
      </c>
      <c r="F9" s="255">
        <f>IF(C9=0,0,E9/C9)</f>
        <v>0</v>
      </c>
      <c r="G9" s="245">
        <f>G6-G8</f>
        <v>0</v>
      </c>
      <c r="H9" s="255">
        <f>IF(E9=0,0,G9/E9)</f>
        <v>0</v>
      </c>
      <c r="I9" s="245">
        <f>I6-I8</f>
        <v>0</v>
      </c>
      <c r="J9" s="255">
        <f>IF(G9=0,0,I9/G9)</f>
        <v>0</v>
      </c>
      <c r="K9" s="245">
        <f>K6-K8</f>
        <v>0</v>
      </c>
      <c r="L9" s="255">
        <f>IF(I9=0,0,K9/I9)</f>
        <v>0</v>
      </c>
      <c r="M9" s="245">
        <f>M6-M8</f>
        <v>0</v>
      </c>
      <c r="N9" s="255">
        <f>IF(K9=0,0,M9/K9)</f>
        <v>0</v>
      </c>
    </row>
    <row r="10" spans="1:14" s="59" customFormat="1" x14ac:dyDescent="0.2">
      <c r="A10" s="82" t="s">
        <v>193</v>
      </c>
      <c r="B10" s="243"/>
      <c r="C10" s="243"/>
      <c r="D10" s="242">
        <f>IF(B10=0,0,C10/B10)</f>
        <v>0</v>
      </c>
      <c r="E10" s="243"/>
      <c r="F10" s="242">
        <f>IF(C10=0,0,E10/C10)</f>
        <v>0</v>
      </c>
      <c r="G10" s="243">
        <f>ROUND(E10*G13,0)</f>
        <v>0</v>
      </c>
      <c r="H10" s="242">
        <f>IF(E10=0,0,G10/E10)</f>
        <v>0</v>
      </c>
      <c r="I10" s="243">
        <f>ROUND(G10*I13,0)</f>
        <v>0</v>
      </c>
      <c r="J10" s="242">
        <f>IF(G10=0,0,I10/G10)</f>
        <v>0</v>
      </c>
      <c r="K10" s="243">
        <f>ROUND(I10*K13,0)</f>
        <v>0</v>
      </c>
      <c r="L10" s="242">
        <f>IF(I10=0,0,K10/I10)</f>
        <v>0</v>
      </c>
      <c r="M10" s="243">
        <f>ROUND(K10*M13,0)</f>
        <v>0</v>
      </c>
      <c r="N10" s="242">
        <f>IF(K10=0,0,M10/K10)</f>
        <v>0</v>
      </c>
    </row>
    <row r="11" spans="1:14" s="59" customFormat="1" ht="30" x14ac:dyDescent="0.2">
      <c r="A11" s="82" t="s">
        <v>203</v>
      </c>
      <c r="B11" s="243"/>
      <c r="C11" s="243"/>
      <c r="D11" s="242">
        <f>IF(B11=0,0,C11/B11)</f>
        <v>0</v>
      </c>
      <c r="E11" s="243"/>
      <c r="F11" s="242">
        <f>IF(C11=0,0,E11/C11)</f>
        <v>0</v>
      </c>
      <c r="G11" s="243">
        <f>ROUND(G10*G12,0)</f>
        <v>0</v>
      </c>
      <c r="H11" s="242">
        <f>IF(E11=0,0,G11/E11)</f>
        <v>0</v>
      </c>
      <c r="I11" s="243">
        <f>ROUND(I10*I12,0)</f>
        <v>0</v>
      </c>
      <c r="J11" s="242">
        <f>IF(G11=0,0,I11/G11)</f>
        <v>0</v>
      </c>
      <c r="K11" s="243">
        <f>ROUND(K10*K12,0)</f>
        <v>0</v>
      </c>
      <c r="L11" s="242">
        <f>IF(I11=0,0,K11/I11)</f>
        <v>0</v>
      </c>
      <c r="M11" s="243">
        <f>ROUND(M10*M12,0)</f>
        <v>0</v>
      </c>
      <c r="N11" s="242">
        <f>IF(K11=0,0,M11/K11)</f>
        <v>0</v>
      </c>
    </row>
    <row r="12" spans="1:14" s="59" customFormat="1" ht="30" x14ac:dyDescent="0.2">
      <c r="A12" s="254" t="s">
        <v>191</v>
      </c>
      <c r="B12" s="253">
        <f>IF(B10=0,0,B11/B10)</f>
        <v>0</v>
      </c>
      <c r="C12" s="253">
        <f>IF(C10=0,0,C11/C10)</f>
        <v>0</v>
      </c>
      <c r="D12" s="241" t="s">
        <v>11</v>
      </c>
      <c r="E12" s="253">
        <f>IF(E10=0,0,E11/E10)</f>
        <v>0</v>
      </c>
      <c r="F12" s="241" t="s">
        <v>11</v>
      </c>
      <c r="G12" s="252">
        <f>ROUND(AVERAGE(C12,E12,B12),4)</f>
        <v>0</v>
      </c>
      <c r="H12" s="241" t="s">
        <v>11</v>
      </c>
      <c r="I12" s="252">
        <f>G12</f>
        <v>0</v>
      </c>
      <c r="J12" s="241" t="s">
        <v>11</v>
      </c>
      <c r="K12" s="252">
        <f>I12</f>
        <v>0</v>
      </c>
      <c r="L12" s="241" t="s">
        <v>11</v>
      </c>
      <c r="M12" s="252">
        <f>K12</f>
        <v>0</v>
      </c>
      <c r="N12" s="241" t="s">
        <v>11</v>
      </c>
    </row>
    <row r="13" spans="1:14" s="59" customFormat="1" ht="30" x14ac:dyDescent="0.2">
      <c r="A13" s="251" t="s">
        <v>204</v>
      </c>
      <c r="B13" s="249" t="s">
        <v>11</v>
      </c>
      <c r="C13" s="249" t="s">
        <v>11</v>
      </c>
      <c r="D13" s="249" t="s">
        <v>11</v>
      </c>
      <c r="E13" s="249" t="s">
        <v>11</v>
      </c>
      <c r="F13" s="249" t="s">
        <v>11</v>
      </c>
      <c r="G13" s="250"/>
      <c r="H13" s="249" t="s">
        <v>11</v>
      </c>
      <c r="I13" s="250"/>
      <c r="J13" s="249" t="s">
        <v>11</v>
      </c>
      <c r="K13" s="250"/>
      <c r="L13" s="249" t="s">
        <v>11</v>
      </c>
      <c r="M13" s="250"/>
      <c r="N13" s="249" t="s">
        <v>11</v>
      </c>
    </row>
    <row r="14" spans="1:14" s="59" customFormat="1" x14ac:dyDescent="0.2">
      <c r="A14" s="149" t="s">
        <v>154</v>
      </c>
      <c r="B14" s="40">
        <f>IF(B23=0,0,B24/B23)</f>
        <v>0</v>
      </c>
      <c r="C14" s="40">
        <f>IF(C23=0,0,C24/C23)</f>
        <v>0</v>
      </c>
      <c r="D14" s="241" t="s">
        <v>11</v>
      </c>
      <c r="E14" s="40">
        <f>IF(E23=0,0,E24/E23)</f>
        <v>0</v>
      </c>
      <c r="F14" s="241" t="s">
        <v>11</v>
      </c>
      <c r="G14" s="17">
        <f>ROUND(IF(AVERAGE(B14,C14,E14)&gt;1,1,AVERAGE(B14,C14,E14)),0)</f>
        <v>0</v>
      </c>
      <c r="H14" s="241" t="s">
        <v>11</v>
      </c>
      <c r="I14" s="17">
        <f>G14</f>
        <v>0</v>
      </c>
      <c r="J14" s="241" t="s">
        <v>11</v>
      </c>
      <c r="K14" s="17">
        <f>I14</f>
        <v>0</v>
      </c>
      <c r="L14" s="241" t="s">
        <v>11</v>
      </c>
      <c r="M14" s="17">
        <f>K14</f>
        <v>0</v>
      </c>
      <c r="N14" s="241" t="s">
        <v>11</v>
      </c>
    </row>
    <row r="15" spans="1:14" s="59" customFormat="1" x14ac:dyDescent="0.2">
      <c r="A15" s="82" t="s">
        <v>5</v>
      </c>
      <c r="B15" s="241" t="s">
        <v>11</v>
      </c>
      <c r="C15" s="241" t="s">
        <v>11</v>
      </c>
      <c r="D15" s="241" t="s">
        <v>11</v>
      </c>
      <c r="E15" s="241" t="s">
        <v>11</v>
      </c>
      <c r="F15" s="241" t="s">
        <v>11</v>
      </c>
      <c r="G15" s="243">
        <f>ROUND(G11*G14,0)</f>
        <v>0</v>
      </c>
      <c r="H15" s="241" t="s">
        <v>11</v>
      </c>
      <c r="I15" s="243">
        <f>ROUND(I11*I14,0)</f>
        <v>0</v>
      </c>
      <c r="J15" s="241" t="s">
        <v>11</v>
      </c>
      <c r="K15" s="243">
        <f>ROUND(K11*K14,0)</f>
        <v>0</v>
      </c>
      <c r="L15" s="241" t="s">
        <v>11</v>
      </c>
      <c r="M15" s="243">
        <f>ROUND(M11*M14,0)</f>
        <v>0</v>
      </c>
      <c r="N15" s="241" t="s">
        <v>11</v>
      </c>
    </row>
    <row r="16" spans="1:14" s="35" customFormat="1" ht="28.5" x14ac:dyDescent="0.2">
      <c r="A16" s="148" t="s">
        <v>6</v>
      </c>
      <c r="B16" s="245" t="s">
        <v>11</v>
      </c>
      <c r="C16" s="245" t="s">
        <v>11</v>
      </c>
      <c r="D16" s="245" t="s">
        <v>11</v>
      </c>
      <c r="E16" s="245" t="s">
        <v>11</v>
      </c>
      <c r="F16" s="245" t="s">
        <v>11</v>
      </c>
      <c r="G16" s="246">
        <f>ROUND(G17+G18+G19+G20+G21+G22,0)</f>
        <v>0</v>
      </c>
      <c r="H16" s="245" t="s">
        <v>11</v>
      </c>
      <c r="I16" s="246">
        <f>ROUND(I17+I18+I19+I20+I21+I22,0)</f>
        <v>0</v>
      </c>
      <c r="J16" s="245" t="s">
        <v>11</v>
      </c>
      <c r="K16" s="246">
        <f>ROUND(K17+K18+K19+K20+K21+K22,0)</f>
        <v>0</v>
      </c>
      <c r="L16" s="245" t="s">
        <v>11</v>
      </c>
      <c r="M16" s="246">
        <f>ROUND(M17+M18+M19+M20+M21+M22,0)</f>
        <v>0</v>
      </c>
      <c r="N16" s="245" t="s">
        <v>11</v>
      </c>
    </row>
    <row r="17" spans="1:15" s="35" customFormat="1" ht="30" x14ac:dyDescent="0.2">
      <c r="A17" s="244" t="s">
        <v>8</v>
      </c>
      <c r="B17" s="241" t="s">
        <v>11</v>
      </c>
      <c r="C17" s="241" t="s">
        <v>11</v>
      </c>
      <c r="D17" s="241" t="s">
        <v>11</v>
      </c>
      <c r="E17" s="241" t="s">
        <v>11</v>
      </c>
      <c r="F17" s="241" t="s">
        <v>11</v>
      </c>
      <c r="G17" s="41"/>
      <c r="H17" s="241" t="s">
        <v>11</v>
      </c>
      <c r="I17" s="41"/>
      <c r="J17" s="241" t="s">
        <v>11</v>
      </c>
      <c r="K17" s="41"/>
      <c r="L17" s="241" t="s">
        <v>11</v>
      </c>
      <c r="M17" s="41"/>
      <c r="N17" s="241" t="s">
        <v>11</v>
      </c>
    </row>
    <row r="18" spans="1:15" s="35" customFormat="1" ht="30" x14ac:dyDescent="0.2">
      <c r="A18" s="244" t="s">
        <v>9</v>
      </c>
      <c r="B18" s="241" t="s">
        <v>11</v>
      </c>
      <c r="C18" s="241" t="s">
        <v>11</v>
      </c>
      <c r="D18" s="241" t="s">
        <v>11</v>
      </c>
      <c r="E18" s="241" t="s">
        <v>11</v>
      </c>
      <c r="F18" s="241" t="s">
        <v>11</v>
      </c>
      <c r="G18" s="41"/>
      <c r="H18" s="241" t="s">
        <v>11</v>
      </c>
      <c r="I18" s="41"/>
      <c r="J18" s="241" t="s">
        <v>11</v>
      </c>
      <c r="K18" s="41"/>
      <c r="L18" s="241" t="s">
        <v>11</v>
      </c>
      <c r="M18" s="41"/>
      <c r="N18" s="241" t="s">
        <v>11</v>
      </c>
    </row>
    <row r="19" spans="1:15" s="35" customFormat="1" x14ac:dyDescent="0.2">
      <c r="A19" s="244" t="s">
        <v>7</v>
      </c>
      <c r="B19" s="241" t="s">
        <v>11</v>
      </c>
      <c r="C19" s="241" t="s">
        <v>11</v>
      </c>
      <c r="D19" s="241" t="s">
        <v>11</v>
      </c>
      <c r="E19" s="241" t="s">
        <v>11</v>
      </c>
      <c r="F19" s="241" t="s">
        <v>11</v>
      </c>
      <c r="G19" s="41"/>
      <c r="H19" s="241" t="s">
        <v>11</v>
      </c>
      <c r="I19" s="41"/>
      <c r="J19" s="241" t="s">
        <v>11</v>
      </c>
      <c r="K19" s="41"/>
      <c r="L19" s="241" t="s">
        <v>11</v>
      </c>
      <c r="M19" s="41"/>
      <c r="N19" s="241" t="s">
        <v>11</v>
      </c>
    </row>
    <row r="20" spans="1:15" s="35" customFormat="1" ht="30" x14ac:dyDescent="0.2">
      <c r="A20" s="244" t="s">
        <v>205</v>
      </c>
      <c r="B20" s="241" t="s">
        <v>11</v>
      </c>
      <c r="C20" s="241" t="s">
        <v>11</v>
      </c>
      <c r="D20" s="241" t="s">
        <v>11</v>
      </c>
      <c r="E20" s="241" t="s">
        <v>11</v>
      </c>
      <c r="F20" s="241" t="s">
        <v>11</v>
      </c>
      <c r="G20" s="41"/>
      <c r="H20" s="241" t="s">
        <v>11</v>
      </c>
      <c r="I20" s="41"/>
      <c r="J20" s="241" t="s">
        <v>11</v>
      </c>
      <c r="K20" s="41"/>
      <c r="L20" s="241" t="s">
        <v>11</v>
      </c>
      <c r="M20" s="41"/>
      <c r="N20" s="241" t="s">
        <v>11</v>
      </c>
    </row>
    <row r="21" spans="1:15" s="35" customFormat="1" x14ac:dyDescent="0.2">
      <c r="A21" s="244" t="s">
        <v>206</v>
      </c>
      <c r="B21" s="241" t="s">
        <v>11</v>
      </c>
      <c r="C21" s="241" t="s">
        <v>11</v>
      </c>
      <c r="D21" s="241" t="s">
        <v>11</v>
      </c>
      <c r="E21" s="241" t="s">
        <v>11</v>
      </c>
      <c r="F21" s="241" t="s">
        <v>11</v>
      </c>
      <c r="G21" s="41"/>
      <c r="H21" s="241" t="s">
        <v>11</v>
      </c>
      <c r="I21" s="41"/>
      <c r="J21" s="241" t="s">
        <v>11</v>
      </c>
      <c r="K21" s="41"/>
      <c r="L21" s="241" t="s">
        <v>11</v>
      </c>
      <c r="M21" s="41"/>
      <c r="N21" s="241" t="s">
        <v>11</v>
      </c>
    </row>
    <row r="22" spans="1:15" s="35" customFormat="1" ht="30" x14ac:dyDescent="0.2">
      <c r="A22" s="244" t="s">
        <v>207</v>
      </c>
      <c r="B22" s="241" t="s">
        <v>11</v>
      </c>
      <c r="C22" s="241" t="s">
        <v>11</v>
      </c>
      <c r="D22" s="241" t="s">
        <v>11</v>
      </c>
      <c r="E22" s="241" t="s">
        <v>11</v>
      </c>
      <c r="F22" s="241" t="s">
        <v>11</v>
      </c>
      <c r="G22" s="41"/>
      <c r="H22" s="241" t="s">
        <v>11</v>
      </c>
      <c r="I22" s="41"/>
      <c r="J22" s="241" t="s">
        <v>11</v>
      </c>
      <c r="K22" s="41"/>
      <c r="L22" s="241" t="s">
        <v>11</v>
      </c>
      <c r="M22" s="41"/>
      <c r="N22" s="241" t="s">
        <v>11</v>
      </c>
    </row>
    <row r="23" spans="1:15" s="35" customFormat="1" x14ac:dyDescent="0.2">
      <c r="A23" s="82" t="s">
        <v>18</v>
      </c>
      <c r="B23" s="243"/>
      <c r="C23" s="243"/>
      <c r="D23" s="242">
        <f>IF(B23=0,0,C23/B23)</f>
        <v>0</v>
      </c>
      <c r="E23" s="243"/>
      <c r="F23" s="242">
        <f>IF(C23=0,0,E23/C23)</f>
        <v>0</v>
      </c>
      <c r="G23" s="241" t="s">
        <v>11</v>
      </c>
      <c r="H23" s="241" t="s">
        <v>11</v>
      </c>
      <c r="I23" s="241" t="s">
        <v>11</v>
      </c>
      <c r="J23" s="241" t="s">
        <v>11</v>
      </c>
      <c r="K23" s="241" t="s">
        <v>11</v>
      </c>
      <c r="L23" s="241" t="s">
        <v>11</v>
      </c>
      <c r="M23" s="241" t="s">
        <v>11</v>
      </c>
      <c r="N23" s="241" t="s">
        <v>11</v>
      </c>
    </row>
    <row r="24" spans="1:15" s="59" customFormat="1" x14ac:dyDescent="0.2">
      <c r="A24" s="240" t="s">
        <v>17</v>
      </c>
      <c r="B24" s="239"/>
      <c r="C24" s="239"/>
      <c r="D24" s="237">
        <f>IF(B24=0,0,C24/B24)</f>
        <v>0</v>
      </c>
      <c r="E24" s="239"/>
      <c r="F24" s="237">
        <f>IF(C24=0,0,E24/C24)</f>
        <v>0</v>
      </c>
      <c r="G24" s="238">
        <f>ROUND(G25+G26+G16,0)</f>
        <v>0</v>
      </c>
      <c r="H24" s="237">
        <f>IF(E24=0,0,G24/E24)</f>
        <v>0</v>
      </c>
      <c r="I24" s="238">
        <f>ROUND(I25+I26+I16,0)</f>
        <v>0</v>
      </c>
      <c r="J24" s="237">
        <f>IF(G24=0,0,I24/G24)</f>
        <v>0</v>
      </c>
      <c r="K24" s="238">
        <f>ROUND(K25+K26+K16,0)</f>
        <v>0</v>
      </c>
      <c r="L24" s="237">
        <f>IF(I24=0,0,K24/I24)</f>
        <v>0</v>
      </c>
      <c r="M24" s="238">
        <f>ROUND(M25+M26+M16,0)</f>
        <v>0</v>
      </c>
      <c r="N24" s="237">
        <f>IF(K24=0,0,M24/K24)</f>
        <v>0</v>
      </c>
    </row>
    <row r="25" spans="1:15" s="35" customFormat="1" x14ac:dyDescent="0.2">
      <c r="A25" s="244" t="s">
        <v>208</v>
      </c>
      <c r="B25" s="39"/>
      <c r="C25" s="39"/>
      <c r="D25" s="242">
        <f t="shared" ref="D25:D26" si="0">IF(B25=0,0,C25/B25)</f>
        <v>0</v>
      </c>
      <c r="E25" s="39"/>
      <c r="F25" s="242">
        <f t="shared" ref="F25:N26" si="1">IF(C25=0,0,E25/C25)</f>
        <v>0</v>
      </c>
      <c r="G25" s="39"/>
      <c r="H25" s="242">
        <f t="shared" si="1"/>
        <v>0</v>
      </c>
      <c r="I25" s="39">
        <f>G15/2</f>
        <v>0</v>
      </c>
      <c r="J25" s="242">
        <f t="shared" si="1"/>
        <v>0</v>
      </c>
      <c r="K25" s="39">
        <f>I15/2</f>
        <v>0</v>
      </c>
      <c r="L25" s="242">
        <f t="shared" si="1"/>
        <v>0</v>
      </c>
      <c r="M25" s="39">
        <f>K15/2</f>
        <v>0</v>
      </c>
      <c r="N25" s="242">
        <f t="shared" si="1"/>
        <v>0</v>
      </c>
      <c r="O25" s="39">
        <f>M15/2</f>
        <v>0</v>
      </c>
    </row>
    <row r="26" spans="1:15" s="35" customFormat="1" x14ac:dyDescent="0.2">
      <c r="A26" s="244" t="s">
        <v>209</v>
      </c>
      <c r="B26" s="39">
        <f>B24-B25</f>
        <v>0</v>
      </c>
      <c r="C26" s="39">
        <f>C24-C25</f>
        <v>0</v>
      </c>
      <c r="D26" s="242">
        <f t="shared" si="0"/>
        <v>0</v>
      </c>
      <c r="E26" s="39">
        <f>E24-E25</f>
        <v>0</v>
      </c>
      <c r="F26" s="242">
        <f t="shared" si="1"/>
        <v>0</v>
      </c>
      <c r="G26" s="39">
        <f>G15/2</f>
        <v>0</v>
      </c>
      <c r="H26" s="242">
        <f t="shared" si="1"/>
        <v>0</v>
      </c>
      <c r="I26" s="39">
        <f>I15/2</f>
        <v>0</v>
      </c>
      <c r="J26" s="242">
        <f t="shared" si="1"/>
        <v>0</v>
      </c>
      <c r="K26" s="39">
        <f>K15/2</f>
        <v>0</v>
      </c>
      <c r="L26" s="242">
        <f t="shared" si="1"/>
        <v>0</v>
      </c>
      <c r="M26" s="39">
        <f>M15/2</f>
        <v>0</v>
      </c>
      <c r="N26" s="242">
        <f t="shared" si="1"/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8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opLeftCell="B1" zoomScaleNormal="100" workbookViewId="0">
      <pane ySplit="5" topLeftCell="A6" activePane="bottomLeft" state="frozen"/>
      <selection sqref="A1:XFD2"/>
      <selection pane="bottomLeft" activeCell="O2" sqref="O2"/>
    </sheetView>
  </sheetViews>
  <sheetFormatPr defaultRowHeight="15.75" x14ac:dyDescent="0.2"/>
  <cols>
    <col min="1" max="1" width="45.85546875" style="261" customWidth="1"/>
    <col min="2" max="3" width="15.42578125" style="261" customWidth="1"/>
    <col min="4" max="4" width="10.7109375" style="261" customWidth="1"/>
    <col min="5" max="5" width="15.42578125" style="306" customWidth="1"/>
    <col min="6" max="6" width="10.7109375" style="306" customWidth="1"/>
    <col min="7" max="7" width="13.28515625" style="260" customWidth="1"/>
    <col min="8" max="8" width="10.7109375" style="260" customWidth="1"/>
    <col min="9" max="9" width="14.85546875" style="308" customWidth="1"/>
    <col min="10" max="10" width="10.7109375" style="308" customWidth="1"/>
    <col min="11" max="11" width="15.85546875" style="308" customWidth="1"/>
    <col min="12" max="12" width="10.7109375" style="308" customWidth="1"/>
    <col min="13" max="13" width="15.5703125" style="308" customWidth="1"/>
    <col min="14" max="14" width="10.7109375" style="308" customWidth="1"/>
    <col min="15" max="16384" width="9.140625" style="308"/>
  </cols>
  <sheetData>
    <row r="1" spans="1:14" s="260" customFormat="1" x14ac:dyDescent="0.2">
      <c r="A1" s="685">
        <v>140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</row>
    <row r="2" spans="1:14" s="260" customFormat="1" ht="33" customHeight="1" x14ac:dyDescent="0.2">
      <c r="A2" s="261"/>
      <c r="B2" s="261"/>
      <c r="C2" s="261"/>
      <c r="D2" s="261"/>
      <c r="M2" s="686" t="s">
        <v>638</v>
      </c>
      <c r="N2" s="686"/>
    </row>
    <row r="3" spans="1:14" s="260" customFormat="1" ht="18.75" x14ac:dyDescent="0.2">
      <c r="A3" s="687" t="s">
        <v>210</v>
      </c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</row>
    <row r="4" spans="1:14" s="260" customFormat="1" x14ac:dyDescent="0.2">
      <c r="A4" s="262"/>
      <c r="B4" s="262"/>
      <c r="C4" s="262"/>
      <c r="D4" s="262"/>
      <c r="E4" s="262"/>
      <c r="F4" s="262"/>
      <c r="N4" s="263" t="s">
        <v>0</v>
      </c>
    </row>
    <row r="5" spans="1:14" s="260" customFormat="1" ht="45" customHeight="1" x14ac:dyDescent="0.2">
      <c r="A5" s="264" t="s">
        <v>1</v>
      </c>
      <c r="B5" s="265" t="s">
        <v>24</v>
      </c>
      <c r="C5" s="265" t="s">
        <v>25</v>
      </c>
      <c r="D5" s="265" t="s">
        <v>19</v>
      </c>
      <c r="E5" s="265" t="s">
        <v>26</v>
      </c>
      <c r="F5" s="265" t="s">
        <v>73</v>
      </c>
      <c r="G5" s="265" t="s">
        <v>27</v>
      </c>
      <c r="H5" s="265" t="s">
        <v>73</v>
      </c>
      <c r="I5" s="265" t="s">
        <v>28</v>
      </c>
      <c r="J5" s="265" t="s">
        <v>73</v>
      </c>
      <c r="K5" s="265" t="s">
        <v>29</v>
      </c>
      <c r="L5" s="265" t="s">
        <v>73</v>
      </c>
      <c r="M5" s="265" t="s">
        <v>30</v>
      </c>
      <c r="N5" s="265" t="s">
        <v>73</v>
      </c>
    </row>
    <row r="6" spans="1:14" s="260" customFormat="1" x14ac:dyDescent="0.2">
      <c r="A6" s="266" t="s">
        <v>211</v>
      </c>
      <c r="B6" s="267"/>
      <c r="C6" s="267"/>
      <c r="D6" s="242">
        <f>IF(B6=0,0,C6/B6)</f>
        <v>0</v>
      </c>
      <c r="E6" s="267"/>
      <c r="F6" s="242">
        <f>IF(C6=0,0,E6/C6)</f>
        <v>0</v>
      </c>
      <c r="G6" s="268"/>
      <c r="H6" s="242">
        <f>IF(E6=0,0,G6/E6)</f>
        <v>0</v>
      </c>
      <c r="I6" s="268"/>
      <c r="J6" s="242">
        <f>IF(G6=0,0,I6/G6)</f>
        <v>0</v>
      </c>
      <c r="K6" s="268"/>
      <c r="L6" s="242">
        <f>IF(I6=0,0,K6/I6)</f>
        <v>0</v>
      </c>
      <c r="M6" s="268"/>
      <c r="N6" s="242">
        <f>IF(K6=0,0,M6/K6)</f>
        <v>0</v>
      </c>
    </row>
    <row r="7" spans="1:14" s="260" customFormat="1" x14ac:dyDescent="0.2">
      <c r="A7" s="269" t="s">
        <v>212</v>
      </c>
      <c r="B7" s="267"/>
      <c r="C7" s="267"/>
      <c r="D7" s="242">
        <f t="shared" ref="D7:D11" si="0">IF(B7=0,0,C7/B7)</f>
        <v>0</v>
      </c>
      <c r="E7" s="267"/>
      <c r="F7" s="242">
        <f t="shared" ref="F7:F11" si="1">IF(C7=0,0,E7/C7)</f>
        <v>0</v>
      </c>
      <c r="G7" s="268"/>
      <c r="H7" s="242">
        <f t="shared" ref="H7:H11" si="2">IF(E7=0,0,G7/E7)</f>
        <v>0</v>
      </c>
      <c r="I7" s="268"/>
      <c r="J7" s="242">
        <f t="shared" ref="J7:J11" si="3">IF(G7=0,0,I7/G7)</f>
        <v>0</v>
      </c>
      <c r="K7" s="268"/>
      <c r="L7" s="242">
        <f t="shared" ref="L7:L11" si="4">IF(I7=0,0,K7/I7)</f>
        <v>0</v>
      </c>
      <c r="M7" s="268"/>
      <c r="N7" s="242">
        <f t="shared" ref="N7:N11" si="5">IF(K7=0,0,M7/K7)</f>
        <v>0</v>
      </c>
    </row>
    <row r="8" spans="1:14" s="260" customFormat="1" x14ac:dyDescent="0.2">
      <c r="A8" s="269" t="s">
        <v>213</v>
      </c>
      <c r="B8" s="267">
        <f>B6-B7</f>
        <v>0</v>
      </c>
      <c r="C8" s="267">
        <f>C6-C7</f>
        <v>0</v>
      </c>
      <c r="D8" s="242">
        <f t="shared" si="0"/>
        <v>0</v>
      </c>
      <c r="E8" s="267">
        <f>E6-E7</f>
        <v>0</v>
      </c>
      <c r="F8" s="242">
        <f t="shared" si="1"/>
        <v>0</v>
      </c>
      <c r="G8" s="268">
        <f>G6-G7</f>
        <v>0</v>
      </c>
      <c r="H8" s="242">
        <f t="shared" si="2"/>
        <v>0</v>
      </c>
      <c r="I8" s="268">
        <f>I6-I7</f>
        <v>0</v>
      </c>
      <c r="J8" s="242">
        <f t="shared" si="3"/>
        <v>0</v>
      </c>
      <c r="K8" s="268">
        <f>K6-K7</f>
        <v>0</v>
      </c>
      <c r="L8" s="242">
        <f t="shared" si="4"/>
        <v>0</v>
      </c>
      <c r="M8" s="268">
        <f>M6-M7</f>
        <v>0</v>
      </c>
      <c r="N8" s="242">
        <f t="shared" si="5"/>
        <v>0</v>
      </c>
    </row>
    <row r="9" spans="1:14" s="260" customFormat="1" ht="45" x14ac:dyDescent="0.2">
      <c r="A9" s="266" t="s">
        <v>214</v>
      </c>
      <c r="B9" s="267"/>
      <c r="C9" s="267"/>
      <c r="D9" s="242">
        <f t="shared" si="0"/>
        <v>0</v>
      </c>
      <c r="E9" s="267"/>
      <c r="F9" s="242">
        <f t="shared" si="1"/>
        <v>0</v>
      </c>
      <c r="G9" s="268">
        <f>G18+G38+G48+G58+G28</f>
        <v>0</v>
      </c>
      <c r="H9" s="242">
        <f t="shared" si="2"/>
        <v>0</v>
      </c>
      <c r="I9" s="268">
        <f>I18+I38+I48+I58+I28</f>
        <v>0</v>
      </c>
      <c r="J9" s="242">
        <f t="shared" si="3"/>
        <v>0</v>
      </c>
      <c r="K9" s="268">
        <f>K18+K38+K48+K58+K28</f>
        <v>0</v>
      </c>
      <c r="L9" s="242">
        <f t="shared" si="4"/>
        <v>0</v>
      </c>
      <c r="M9" s="268">
        <f>M18+M38+M48+M58+M28</f>
        <v>0</v>
      </c>
      <c r="N9" s="242">
        <f t="shared" si="5"/>
        <v>0</v>
      </c>
    </row>
    <row r="10" spans="1:14" s="260" customFormat="1" x14ac:dyDescent="0.2">
      <c r="A10" s="269" t="s">
        <v>212</v>
      </c>
      <c r="B10" s="267"/>
      <c r="C10" s="267"/>
      <c r="D10" s="242">
        <f t="shared" si="0"/>
        <v>0</v>
      </c>
      <c r="E10" s="267"/>
      <c r="F10" s="270">
        <f t="shared" si="1"/>
        <v>0</v>
      </c>
      <c r="G10" s="268">
        <f>G19+G39+G49+G59+G29</f>
        <v>0</v>
      </c>
      <c r="H10" s="242">
        <f t="shared" si="2"/>
        <v>0</v>
      </c>
      <c r="I10" s="268">
        <f>I19+I39+I49+I59+I29</f>
        <v>0</v>
      </c>
      <c r="J10" s="242">
        <f t="shared" si="3"/>
        <v>0</v>
      </c>
      <c r="K10" s="268">
        <f>K19+K39+K49+K59+K29</f>
        <v>0</v>
      </c>
      <c r="L10" s="242">
        <f t="shared" si="4"/>
        <v>0</v>
      </c>
      <c r="M10" s="268">
        <f>M19+M39+M49+M59+M29</f>
        <v>0</v>
      </c>
      <c r="N10" s="242">
        <f t="shared" si="5"/>
        <v>0</v>
      </c>
    </row>
    <row r="11" spans="1:14" s="260" customFormat="1" x14ac:dyDescent="0.2">
      <c r="A11" s="269" t="s">
        <v>213</v>
      </c>
      <c r="B11" s="267">
        <f>B9-B10</f>
        <v>0</v>
      </c>
      <c r="C11" s="267">
        <f>C9-C10</f>
        <v>0</v>
      </c>
      <c r="D11" s="242">
        <f t="shared" si="0"/>
        <v>0</v>
      </c>
      <c r="E11" s="267">
        <f>E9-E10</f>
        <v>0</v>
      </c>
      <c r="F11" s="242">
        <f t="shared" si="1"/>
        <v>0</v>
      </c>
      <c r="G11" s="268">
        <f>G9-G10</f>
        <v>0</v>
      </c>
      <c r="H11" s="242">
        <f t="shared" si="2"/>
        <v>0</v>
      </c>
      <c r="I11" s="268">
        <f>I9-I10</f>
        <v>0</v>
      </c>
      <c r="J11" s="242">
        <f t="shared" si="3"/>
        <v>0</v>
      </c>
      <c r="K11" s="268">
        <f>K9-K10</f>
        <v>0</v>
      </c>
      <c r="L11" s="242">
        <f t="shared" si="4"/>
        <v>0</v>
      </c>
      <c r="M11" s="268">
        <f>M9-M10</f>
        <v>0</v>
      </c>
      <c r="N11" s="242">
        <f t="shared" si="5"/>
        <v>0</v>
      </c>
    </row>
    <row r="12" spans="1:14" s="272" customFormat="1" ht="30" x14ac:dyDescent="0.2">
      <c r="A12" s="254" t="s">
        <v>191</v>
      </c>
      <c r="B12" s="271">
        <f>IF(B11=0,0,B73/B11)</f>
        <v>0</v>
      </c>
      <c r="C12" s="271">
        <f>IF(C11=0,0,C73/C11)</f>
        <v>0</v>
      </c>
      <c r="D12" s="243" t="s">
        <v>11</v>
      </c>
      <c r="E12" s="271">
        <f>IF(E11=0,0,E73/E11)</f>
        <v>0</v>
      </c>
      <c r="F12" s="243" t="s">
        <v>11</v>
      </c>
      <c r="G12" s="252">
        <f>ROUND(AVERAGE(B12,C12,E12),4)</f>
        <v>0</v>
      </c>
      <c r="H12" s="40" t="s">
        <v>11</v>
      </c>
      <c r="I12" s="252">
        <f>G12</f>
        <v>0</v>
      </c>
      <c r="J12" s="40" t="s">
        <v>11</v>
      </c>
      <c r="K12" s="252">
        <f>I12</f>
        <v>0</v>
      </c>
      <c r="L12" s="40" t="s">
        <v>11</v>
      </c>
      <c r="M12" s="252">
        <f>K12</f>
        <v>0</v>
      </c>
      <c r="N12" s="243" t="s">
        <v>11</v>
      </c>
    </row>
    <row r="13" spans="1:14" s="260" customFormat="1" x14ac:dyDescent="0.2">
      <c r="A13" s="273" t="s">
        <v>215</v>
      </c>
      <c r="B13" s="274"/>
      <c r="C13" s="274"/>
      <c r="D13" s="275"/>
      <c r="E13" s="274"/>
      <c r="F13" s="275"/>
      <c r="G13" s="274"/>
      <c r="H13" s="275"/>
      <c r="I13" s="274"/>
      <c r="J13" s="275"/>
      <c r="K13" s="274"/>
      <c r="L13" s="275"/>
      <c r="M13" s="274"/>
      <c r="N13" s="270"/>
    </row>
    <row r="14" spans="1:14" s="260" customFormat="1" ht="30" x14ac:dyDescent="0.2">
      <c r="A14" s="276" t="s">
        <v>216</v>
      </c>
      <c r="B14" s="277"/>
      <c r="C14" s="277"/>
      <c r="D14" s="278"/>
      <c r="E14" s="277"/>
      <c r="F14" s="278"/>
      <c r="G14" s="277"/>
      <c r="H14" s="278"/>
      <c r="I14" s="277"/>
      <c r="J14" s="278"/>
      <c r="K14" s="277"/>
      <c r="L14" s="278"/>
      <c r="M14" s="277"/>
      <c r="N14" s="279"/>
    </row>
    <row r="15" spans="1:14" s="272" customFormat="1" x14ac:dyDescent="0.2">
      <c r="A15" s="280" t="s">
        <v>211</v>
      </c>
      <c r="B15" s="267"/>
      <c r="C15" s="267"/>
      <c r="D15" s="242">
        <f>IF(B15=0,0,C15/B15)</f>
        <v>0</v>
      </c>
      <c r="E15" s="267"/>
      <c r="F15" s="242">
        <f>IF(C15=0,0,E15/C15)</f>
        <v>0</v>
      </c>
      <c r="G15" s="268"/>
      <c r="H15" s="257">
        <f>ROUND(IF(E15=0,0,G15/E15),4)</f>
        <v>0</v>
      </c>
      <c r="I15" s="268"/>
      <c r="J15" s="257">
        <f>ROUND(IF(G15=0,0,I15/G15),4)</f>
        <v>0</v>
      </c>
      <c r="K15" s="268"/>
      <c r="L15" s="257">
        <f>ROUND(IF(I15=0,0,K15/I15),4)</f>
        <v>0</v>
      </c>
      <c r="M15" s="268"/>
      <c r="N15" s="257">
        <f>ROUND(IF(K15=0,0,M15/K15),4)</f>
        <v>0</v>
      </c>
    </row>
    <row r="16" spans="1:14" s="272" customFormat="1" x14ac:dyDescent="0.2">
      <c r="A16" s="281" t="s">
        <v>212</v>
      </c>
      <c r="B16" s="267"/>
      <c r="C16" s="267"/>
      <c r="D16" s="242">
        <f t="shared" ref="D16:D20" si="6">IF(B16=0,0,C16/B16)</f>
        <v>0</v>
      </c>
      <c r="E16" s="267"/>
      <c r="F16" s="242">
        <f t="shared" ref="F16:F20" si="7">IF(C16=0,0,E16/C16)</f>
        <v>0</v>
      </c>
      <c r="G16" s="268"/>
      <c r="H16" s="257">
        <f>ROUND(IF(E16=0,0,G16/E16),4)</f>
        <v>0</v>
      </c>
      <c r="I16" s="268"/>
      <c r="J16" s="257">
        <f>ROUND(IF(G16=0,0,I16/G16),4)</f>
        <v>0</v>
      </c>
      <c r="K16" s="268"/>
      <c r="L16" s="257">
        <f>ROUND(IF(I16=0,0,K16/I16),4)</f>
        <v>0</v>
      </c>
      <c r="M16" s="268"/>
      <c r="N16" s="257">
        <f>ROUND(IF(K16=0,0,M16/K16),4)</f>
        <v>0</v>
      </c>
    </row>
    <row r="17" spans="1:14" s="272" customFormat="1" x14ac:dyDescent="0.2">
      <c r="A17" s="281" t="s">
        <v>213</v>
      </c>
      <c r="B17" s="267">
        <f t="shared" ref="B17:C17" si="8">B15-B16</f>
        <v>0</v>
      </c>
      <c r="C17" s="267">
        <f t="shared" si="8"/>
        <v>0</v>
      </c>
      <c r="D17" s="242">
        <f t="shared" si="6"/>
        <v>0</v>
      </c>
      <c r="E17" s="267">
        <f>E15-E16</f>
        <v>0</v>
      </c>
      <c r="F17" s="242">
        <f t="shared" si="7"/>
        <v>0</v>
      </c>
      <c r="G17" s="268">
        <f>G15-G16</f>
        <v>0</v>
      </c>
      <c r="H17" s="242">
        <f t="shared" ref="H17:H20" si="9">IF(E17=0,0,G17/E17)</f>
        <v>0</v>
      </c>
      <c r="I17" s="268">
        <f>I15-I16</f>
        <v>0</v>
      </c>
      <c r="J17" s="242">
        <f t="shared" ref="J17:J20" si="10">IF(G17=0,0,I17/G17)</f>
        <v>0</v>
      </c>
      <c r="K17" s="268">
        <f>K15-K16</f>
        <v>0</v>
      </c>
      <c r="L17" s="242">
        <f t="shared" ref="L17:L20" si="11">IF(I17=0,0,K17/I17)</f>
        <v>0</v>
      </c>
      <c r="M17" s="268">
        <f>M15-M16</f>
        <v>0</v>
      </c>
      <c r="N17" s="242">
        <f t="shared" ref="N17:N20" si="12">IF(K17=0,0,M17/K17)</f>
        <v>0</v>
      </c>
    </row>
    <row r="18" spans="1:14" s="272" customFormat="1" ht="45" x14ac:dyDescent="0.2">
      <c r="A18" s="280" t="s">
        <v>214</v>
      </c>
      <c r="B18" s="267"/>
      <c r="C18" s="267"/>
      <c r="D18" s="242">
        <f t="shared" si="6"/>
        <v>0</v>
      </c>
      <c r="E18" s="267"/>
      <c r="F18" s="242">
        <f t="shared" si="7"/>
        <v>0</v>
      </c>
      <c r="G18" s="268">
        <f>ROUND(E18*G22*H15,0)</f>
        <v>0</v>
      </c>
      <c r="H18" s="242">
        <f t="shared" si="9"/>
        <v>0</v>
      </c>
      <c r="I18" s="268">
        <f>ROUND(G18*I22*J15,0)</f>
        <v>0</v>
      </c>
      <c r="J18" s="242">
        <f t="shared" si="10"/>
        <v>0</v>
      </c>
      <c r="K18" s="268">
        <f>ROUND(I18*K22*L15,0)</f>
        <v>0</v>
      </c>
      <c r="L18" s="242">
        <f t="shared" si="11"/>
        <v>0</v>
      </c>
      <c r="M18" s="268">
        <f>ROUND(K18*M22*N15,0)</f>
        <v>0</v>
      </c>
      <c r="N18" s="242">
        <f t="shared" si="12"/>
        <v>0</v>
      </c>
    </row>
    <row r="19" spans="1:14" s="272" customFormat="1" x14ac:dyDescent="0.2">
      <c r="A19" s="281" t="s">
        <v>212</v>
      </c>
      <c r="B19" s="267"/>
      <c r="C19" s="267"/>
      <c r="D19" s="242">
        <f t="shared" si="6"/>
        <v>0</v>
      </c>
      <c r="E19" s="267"/>
      <c r="F19" s="242">
        <f t="shared" si="7"/>
        <v>0</v>
      </c>
      <c r="G19" s="268">
        <f>ROUND(E19*H16,0)</f>
        <v>0</v>
      </c>
      <c r="H19" s="242">
        <f t="shared" si="9"/>
        <v>0</v>
      </c>
      <c r="I19" s="268">
        <f>ROUND(G19*J16,0)</f>
        <v>0</v>
      </c>
      <c r="J19" s="242">
        <f t="shared" si="10"/>
        <v>0</v>
      </c>
      <c r="K19" s="268">
        <f>ROUND(I19*L16,0)</f>
        <v>0</v>
      </c>
      <c r="L19" s="242">
        <f t="shared" si="11"/>
        <v>0</v>
      </c>
      <c r="M19" s="268">
        <f>ROUND(K19*N16,0)</f>
        <v>0</v>
      </c>
      <c r="N19" s="242">
        <f t="shared" si="12"/>
        <v>0</v>
      </c>
    </row>
    <row r="20" spans="1:14" s="272" customFormat="1" x14ac:dyDescent="0.2">
      <c r="A20" s="281" t="s">
        <v>213</v>
      </c>
      <c r="B20" s="267">
        <f t="shared" ref="B20:C20" si="13">B18-B19</f>
        <v>0</v>
      </c>
      <c r="C20" s="267">
        <f t="shared" si="13"/>
        <v>0</v>
      </c>
      <c r="D20" s="242">
        <f t="shared" si="6"/>
        <v>0</v>
      </c>
      <c r="E20" s="267">
        <f>E18-E19</f>
        <v>0</v>
      </c>
      <c r="F20" s="242">
        <f t="shared" si="7"/>
        <v>0</v>
      </c>
      <c r="G20" s="268">
        <f>G18-G19</f>
        <v>0</v>
      </c>
      <c r="H20" s="242">
        <f t="shared" si="9"/>
        <v>0</v>
      </c>
      <c r="I20" s="268">
        <f>I18-I19</f>
        <v>0</v>
      </c>
      <c r="J20" s="242">
        <f t="shared" si="10"/>
        <v>0</v>
      </c>
      <c r="K20" s="268">
        <f>K18-K19</f>
        <v>0</v>
      </c>
      <c r="L20" s="242">
        <f t="shared" si="11"/>
        <v>0</v>
      </c>
      <c r="M20" s="268">
        <f>M18-M19</f>
        <v>0</v>
      </c>
      <c r="N20" s="242">
        <f t="shared" si="12"/>
        <v>0</v>
      </c>
    </row>
    <row r="21" spans="1:14" s="272" customFormat="1" ht="30" x14ac:dyDescent="0.2">
      <c r="A21" s="254" t="s">
        <v>191</v>
      </c>
      <c r="B21" s="271">
        <f>B12</f>
        <v>0</v>
      </c>
      <c r="C21" s="271">
        <f>C12</f>
        <v>0</v>
      </c>
      <c r="D21" s="241" t="s">
        <v>11</v>
      </c>
      <c r="E21" s="271">
        <f>E12</f>
        <v>0</v>
      </c>
      <c r="F21" s="241" t="s">
        <v>11</v>
      </c>
      <c r="G21" s="282">
        <f>G12</f>
        <v>0</v>
      </c>
      <c r="H21" s="241" t="s">
        <v>11</v>
      </c>
      <c r="I21" s="282">
        <f>I12</f>
        <v>0</v>
      </c>
      <c r="J21" s="241" t="s">
        <v>11</v>
      </c>
      <c r="K21" s="282">
        <f>K12</f>
        <v>0</v>
      </c>
      <c r="L21" s="241" t="s">
        <v>11</v>
      </c>
      <c r="M21" s="282">
        <f>M12</f>
        <v>0</v>
      </c>
      <c r="N21" s="241" t="s">
        <v>11</v>
      </c>
    </row>
    <row r="22" spans="1:14" s="288" customFormat="1" x14ac:dyDescent="0.2">
      <c r="A22" s="283" t="s">
        <v>217</v>
      </c>
      <c r="B22" s="284" t="s">
        <v>11</v>
      </c>
      <c r="C22" s="285" t="s">
        <v>11</v>
      </c>
      <c r="D22" s="286" t="s">
        <v>11</v>
      </c>
      <c r="E22" s="285" t="s">
        <v>11</v>
      </c>
      <c r="F22" s="286" t="s">
        <v>11</v>
      </c>
      <c r="G22" s="287"/>
      <c r="H22" s="286" t="s">
        <v>11</v>
      </c>
      <c r="I22" s="287"/>
      <c r="J22" s="286" t="s">
        <v>11</v>
      </c>
      <c r="K22" s="287"/>
      <c r="L22" s="286" t="s">
        <v>11</v>
      </c>
      <c r="M22" s="287"/>
      <c r="N22" s="286" t="s">
        <v>11</v>
      </c>
    </row>
    <row r="23" spans="1:14" s="272" customFormat="1" x14ac:dyDescent="0.2">
      <c r="A23" s="289" t="s">
        <v>218</v>
      </c>
      <c r="B23" s="290" t="s">
        <v>11</v>
      </c>
      <c r="C23" s="291" t="s">
        <v>11</v>
      </c>
      <c r="D23" s="292" t="s">
        <v>11</v>
      </c>
      <c r="E23" s="291" t="s">
        <v>11</v>
      </c>
      <c r="F23" s="292" t="s">
        <v>11</v>
      </c>
      <c r="G23" s="291">
        <f>ROUND(G20*G21,0)</f>
        <v>0</v>
      </c>
      <c r="H23" s="293" t="s">
        <v>11</v>
      </c>
      <c r="I23" s="291">
        <f>ROUND(I20*I21,0)</f>
        <v>0</v>
      </c>
      <c r="J23" s="292">
        <f>IF(G23=0,0,I23/G23)</f>
        <v>0</v>
      </c>
      <c r="K23" s="291">
        <f>ROUND(K20*K21,0)</f>
        <v>0</v>
      </c>
      <c r="L23" s="292">
        <f>IF(I23=0,0,K23/I23)</f>
        <v>0</v>
      </c>
      <c r="M23" s="291">
        <f>ROUND(M20*M21,0)</f>
        <v>0</v>
      </c>
      <c r="N23" s="292">
        <f>IF(K23=0,0,M23/K23)</f>
        <v>0</v>
      </c>
    </row>
    <row r="24" spans="1:14" s="272" customFormat="1" x14ac:dyDescent="0.2">
      <c r="A24" s="276" t="s">
        <v>219</v>
      </c>
      <c r="B24" s="277"/>
      <c r="C24" s="277"/>
      <c r="D24" s="278"/>
      <c r="E24" s="277"/>
      <c r="F24" s="278"/>
      <c r="G24" s="277"/>
      <c r="H24" s="278"/>
      <c r="I24" s="277"/>
      <c r="J24" s="278"/>
      <c r="K24" s="277"/>
      <c r="L24" s="278"/>
      <c r="M24" s="277"/>
      <c r="N24" s="279"/>
    </row>
    <row r="25" spans="1:14" s="272" customFormat="1" x14ac:dyDescent="0.2">
      <c r="A25" s="266" t="s">
        <v>211</v>
      </c>
      <c r="B25" s="267"/>
      <c r="C25" s="267"/>
      <c r="D25" s="242">
        <f>IF(B25=0,0,C25/B25)</f>
        <v>0</v>
      </c>
      <c r="E25" s="267"/>
      <c r="F25" s="242">
        <f>IF(C25=0,0,E25/C25)</f>
        <v>0</v>
      </c>
      <c r="G25" s="268"/>
      <c r="H25" s="257">
        <f>ROUND(IF(E25=0,0,G25/E25),4)</f>
        <v>0</v>
      </c>
      <c r="I25" s="268"/>
      <c r="J25" s="257">
        <f>ROUND(IF(G25=0,0,I25/G25),4)</f>
        <v>0</v>
      </c>
      <c r="K25" s="268"/>
      <c r="L25" s="257">
        <f>ROUND(IF(I25=0,0,K25/I25),4)</f>
        <v>0</v>
      </c>
      <c r="M25" s="268"/>
      <c r="N25" s="257">
        <f>ROUND(IF(K25=0,0,M25/K25),4)</f>
        <v>0</v>
      </c>
    </row>
    <row r="26" spans="1:14" s="272" customFormat="1" x14ac:dyDescent="0.2">
      <c r="A26" s="269" t="s">
        <v>212</v>
      </c>
      <c r="B26" s="267"/>
      <c r="C26" s="267"/>
      <c r="D26" s="242">
        <f t="shared" ref="D26:D30" si="14">IF(B26=0,0,C26/B26)</f>
        <v>0</v>
      </c>
      <c r="E26" s="267"/>
      <c r="F26" s="242">
        <f t="shared" ref="F26:F30" si="15">IF(C26=0,0,E26/C26)</f>
        <v>0</v>
      </c>
      <c r="G26" s="268"/>
      <c r="H26" s="257">
        <f>ROUND(IF(E26=0,0,G26/E26),4)</f>
        <v>0</v>
      </c>
      <c r="I26" s="268"/>
      <c r="J26" s="257">
        <f>ROUND(IF(G26=0,0,I26/G26),4)</f>
        <v>0</v>
      </c>
      <c r="K26" s="268"/>
      <c r="L26" s="257">
        <f>ROUND(IF(I26=0,0,K26/I26),4)</f>
        <v>0</v>
      </c>
      <c r="M26" s="268"/>
      <c r="N26" s="257">
        <f>ROUND(IF(K26=0,0,M26/K26),4)</f>
        <v>0</v>
      </c>
    </row>
    <row r="27" spans="1:14" s="272" customFormat="1" x14ac:dyDescent="0.2">
      <c r="A27" s="269" t="s">
        <v>213</v>
      </c>
      <c r="B27" s="267">
        <f>B25-B26</f>
        <v>0</v>
      </c>
      <c r="C27" s="267">
        <f>C25-C26</f>
        <v>0</v>
      </c>
      <c r="D27" s="242">
        <f t="shared" si="14"/>
        <v>0</v>
      </c>
      <c r="E27" s="267">
        <f>E25-E26</f>
        <v>0</v>
      </c>
      <c r="F27" s="242">
        <f t="shared" si="15"/>
        <v>0</v>
      </c>
      <c r="G27" s="268">
        <f>G25-G26</f>
        <v>0</v>
      </c>
      <c r="H27" s="242">
        <f t="shared" ref="H27:H30" si="16">IF(E27=0,0,G27/E27)</f>
        <v>0</v>
      </c>
      <c r="I27" s="268">
        <f>I25-I26</f>
        <v>0</v>
      </c>
      <c r="J27" s="242">
        <f t="shared" ref="J27:J30" si="17">IF(G27=0,0,I27/G27)</f>
        <v>0</v>
      </c>
      <c r="K27" s="268">
        <f>K25-K26</f>
        <v>0</v>
      </c>
      <c r="L27" s="242">
        <f t="shared" ref="L27:L30" si="18">IF(I27=0,0,K27/I27)</f>
        <v>0</v>
      </c>
      <c r="M27" s="268">
        <f>M25-M26</f>
        <v>0</v>
      </c>
      <c r="N27" s="242">
        <f t="shared" ref="N27:N30" si="19">IF(K27=0,0,M27/K27)</f>
        <v>0</v>
      </c>
    </row>
    <row r="28" spans="1:14" s="272" customFormat="1" ht="45" x14ac:dyDescent="0.2">
      <c r="A28" s="266" t="s">
        <v>214</v>
      </c>
      <c r="B28" s="267"/>
      <c r="C28" s="267"/>
      <c r="D28" s="242">
        <f t="shared" si="14"/>
        <v>0</v>
      </c>
      <c r="E28" s="267"/>
      <c r="F28" s="242">
        <f t="shared" si="15"/>
        <v>0</v>
      </c>
      <c r="G28" s="268">
        <f>ROUND(E28*G32*H25,0)</f>
        <v>0</v>
      </c>
      <c r="H28" s="242">
        <f t="shared" si="16"/>
        <v>0</v>
      </c>
      <c r="I28" s="268">
        <f>ROUND(G28*I32*J25,0)</f>
        <v>0</v>
      </c>
      <c r="J28" s="242">
        <f t="shared" si="17"/>
        <v>0</v>
      </c>
      <c r="K28" s="268">
        <f>ROUND(I28*K32*L25,0)</f>
        <v>0</v>
      </c>
      <c r="L28" s="242">
        <f t="shared" si="18"/>
        <v>0</v>
      </c>
      <c r="M28" s="268">
        <f>ROUND(K28*M32*N25,0)</f>
        <v>0</v>
      </c>
      <c r="N28" s="242">
        <f t="shared" si="19"/>
        <v>0</v>
      </c>
    </row>
    <row r="29" spans="1:14" s="272" customFormat="1" x14ac:dyDescent="0.2">
      <c r="A29" s="269" t="s">
        <v>212</v>
      </c>
      <c r="B29" s="267"/>
      <c r="C29" s="267"/>
      <c r="D29" s="242">
        <f t="shared" si="14"/>
        <v>0</v>
      </c>
      <c r="E29" s="267"/>
      <c r="F29" s="242">
        <f t="shared" si="15"/>
        <v>0</v>
      </c>
      <c r="G29" s="268">
        <f>ROUND(E29*H26,0)</f>
        <v>0</v>
      </c>
      <c r="H29" s="242">
        <f t="shared" si="16"/>
        <v>0</v>
      </c>
      <c r="I29" s="268">
        <f>ROUND(G29*J26,0)</f>
        <v>0</v>
      </c>
      <c r="J29" s="242">
        <f t="shared" si="17"/>
        <v>0</v>
      </c>
      <c r="K29" s="268">
        <f>ROUND(I29*L26,0)</f>
        <v>0</v>
      </c>
      <c r="L29" s="242">
        <f t="shared" si="18"/>
        <v>0</v>
      </c>
      <c r="M29" s="268">
        <f>ROUND(K29*N26,0)</f>
        <v>0</v>
      </c>
      <c r="N29" s="242">
        <f t="shared" si="19"/>
        <v>0</v>
      </c>
    </row>
    <row r="30" spans="1:14" s="272" customFormat="1" x14ac:dyDescent="0.2">
      <c r="A30" s="269" t="s">
        <v>213</v>
      </c>
      <c r="B30" s="267">
        <f>B28-B29</f>
        <v>0</v>
      </c>
      <c r="C30" s="267">
        <f>C28-C29</f>
        <v>0</v>
      </c>
      <c r="D30" s="242">
        <f t="shared" si="14"/>
        <v>0</v>
      </c>
      <c r="E30" s="267">
        <f>E28-E29</f>
        <v>0</v>
      </c>
      <c r="F30" s="242">
        <f t="shared" si="15"/>
        <v>0</v>
      </c>
      <c r="G30" s="268">
        <f>G28-G29</f>
        <v>0</v>
      </c>
      <c r="H30" s="242">
        <f t="shared" si="16"/>
        <v>0</v>
      </c>
      <c r="I30" s="268">
        <f>I28-I29</f>
        <v>0</v>
      </c>
      <c r="J30" s="242">
        <f t="shared" si="17"/>
        <v>0</v>
      </c>
      <c r="K30" s="268">
        <f>K28-K29</f>
        <v>0</v>
      </c>
      <c r="L30" s="242">
        <f t="shared" si="18"/>
        <v>0</v>
      </c>
      <c r="M30" s="268">
        <f>M28-M29</f>
        <v>0</v>
      </c>
      <c r="N30" s="242">
        <f t="shared" si="19"/>
        <v>0</v>
      </c>
    </row>
    <row r="31" spans="1:14" s="272" customFormat="1" ht="30" x14ac:dyDescent="0.2">
      <c r="A31" s="254" t="s">
        <v>191</v>
      </c>
      <c r="B31" s="271">
        <f>B12</f>
        <v>0</v>
      </c>
      <c r="C31" s="271">
        <f>C12</f>
        <v>0</v>
      </c>
      <c r="D31" s="241" t="s">
        <v>11</v>
      </c>
      <c r="E31" s="271">
        <f>E12</f>
        <v>0</v>
      </c>
      <c r="F31" s="241" t="s">
        <v>11</v>
      </c>
      <c r="G31" s="282">
        <f>G12</f>
        <v>0</v>
      </c>
      <c r="H31" s="241" t="s">
        <v>11</v>
      </c>
      <c r="I31" s="282">
        <f>I12</f>
        <v>0</v>
      </c>
      <c r="J31" s="241" t="s">
        <v>11</v>
      </c>
      <c r="K31" s="282">
        <f>K12</f>
        <v>0</v>
      </c>
      <c r="L31" s="241" t="s">
        <v>11</v>
      </c>
      <c r="M31" s="282">
        <f>M12</f>
        <v>0</v>
      </c>
      <c r="N31" s="241" t="s">
        <v>11</v>
      </c>
    </row>
    <row r="32" spans="1:14" s="288" customFormat="1" ht="30" x14ac:dyDescent="0.2">
      <c r="A32" s="283" t="s">
        <v>204</v>
      </c>
      <c r="B32" s="284" t="s">
        <v>11</v>
      </c>
      <c r="C32" s="285" t="s">
        <v>11</v>
      </c>
      <c r="D32" s="286" t="s">
        <v>11</v>
      </c>
      <c r="E32" s="285" t="s">
        <v>11</v>
      </c>
      <c r="F32" s="286" t="s">
        <v>11</v>
      </c>
      <c r="G32" s="287"/>
      <c r="H32" s="286" t="s">
        <v>11</v>
      </c>
      <c r="I32" s="287"/>
      <c r="J32" s="286" t="s">
        <v>11</v>
      </c>
      <c r="K32" s="287"/>
      <c r="L32" s="286" t="s">
        <v>11</v>
      </c>
      <c r="M32" s="287"/>
      <c r="N32" s="286" t="s">
        <v>11</v>
      </c>
    </row>
    <row r="33" spans="1:14" s="272" customFormat="1" x14ac:dyDescent="0.2">
      <c r="A33" s="289" t="s">
        <v>218</v>
      </c>
      <c r="B33" s="290" t="s">
        <v>11</v>
      </c>
      <c r="C33" s="291" t="s">
        <v>11</v>
      </c>
      <c r="D33" s="292" t="s">
        <v>11</v>
      </c>
      <c r="E33" s="291" t="s">
        <v>11</v>
      </c>
      <c r="F33" s="292" t="s">
        <v>11</v>
      </c>
      <c r="G33" s="291">
        <f>ROUND(G30*G31,0)</f>
        <v>0</v>
      </c>
      <c r="H33" s="293" t="s">
        <v>11</v>
      </c>
      <c r="I33" s="291">
        <f>ROUND(I30*I31,0)</f>
        <v>0</v>
      </c>
      <c r="J33" s="292">
        <f>IF(G33=0,0,I33/G33)</f>
        <v>0</v>
      </c>
      <c r="K33" s="291">
        <f>ROUND(K30*K31,0)</f>
        <v>0</v>
      </c>
      <c r="L33" s="292">
        <f>IF(I33=0,0,K33/I33)</f>
        <v>0</v>
      </c>
      <c r="M33" s="291">
        <f>ROUND(M30*M31,0)</f>
        <v>0</v>
      </c>
      <c r="N33" s="292">
        <f>IF(K33=0,0,M33/K33)</f>
        <v>0</v>
      </c>
    </row>
    <row r="34" spans="1:14" s="260" customFormat="1" ht="30" x14ac:dyDescent="0.2">
      <c r="A34" s="276" t="s">
        <v>220</v>
      </c>
      <c r="B34" s="277"/>
      <c r="C34" s="277"/>
      <c r="D34" s="278"/>
      <c r="E34" s="277"/>
      <c r="F34" s="278"/>
      <c r="G34" s="277"/>
      <c r="H34" s="278"/>
      <c r="I34" s="277"/>
      <c r="J34" s="278"/>
      <c r="K34" s="277"/>
      <c r="L34" s="278"/>
      <c r="M34" s="277"/>
      <c r="N34" s="279"/>
    </row>
    <row r="35" spans="1:14" s="260" customFormat="1" x14ac:dyDescent="0.2">
      <c r="A35" s="266" t="s">
        <v>211</v>
      </c>
      <c r="B35" s="267"/>
      <c r="C35" s="267"/>
      <c r="D35" s="242">
        <f>IF(B35=0,0,C35/B35)</f>
        <v>0</v>
      </c>
      <c r="E35" s="267"/>
      <c r="F35" s="242">
        <f>IF(C35=0,0,E35/C35)</f>
        <v>0</v>
      </c>
      <c r="G35" s="268"/>
      <c r="H35" s="257">
        <f>ROUND(IF(E35=0,0,G35/E35),4)</f>
        <v>0</v>
      </c>
      <c r="I35" s="268"/>
      <c r="J35" s="257">
        <f>ROUND(IF(G35=0,0,I35/G35),4)</f>
        <v>0</v>
      </c>
      <c r="K35" s="268"/>
      <c r="L35" s="257">
        <f>ROUND(IF(I35=0,0,K35/I35),4)</f>
        <v>0</v>
      </c>
      <c r="M35" s="268"/>
      <c r="N35" s="257">
        <f>ROUND(IF(K35=0,0,M35/K35),4)</f>
        <v>0</v>
      </c>
    </row>
    <row r="36" spans="1:14" s="260" customFormat="1" x14ac:dyDescent="0.2">
      <c r="A36" s="269" t="s">
        <v>212</v>
      </c>
      <c r="B36" s="267"/>
      <c r="C36" s="267"/>
      <c r="D36" s="242">
        <f t="shared" ref="D36:D40" si="20">IF(B36=0,0,C36/B36)</f>
        <v>0</v>
      </c>
      <c r="E36" s="267"/>
      <c r="F36" s="242">
        <f t="shared" ref="F36:F40" si="21">IF(C36=0,0,E36/C36)</f>
        <v>0</v>
      </c>
      <c r="G36" s="268"/>
      <c r="H36" s="257">
        <f>ROUND(IF(E36=0,0,G36/E36),4)</f>
        <v>0</v>
      </c>
      <c r="I36" s="268"/>
      <c r="J36" s="257">
        <f>ROUND(IF(G36=0,0,I36/G36),4)</f>
        <v>0</v>
      </c>
      <c r="K36" s="268"/>
      <c r="L36" s="257">
        <f>ROUND(IF(I36=0,0,K36/I36),4)</f>
        <v>0</v>
      </c>
      <c r="M36" s="268"/>
      <c r="N36" s="257">
        <f>ROUND(IF(K36=0,0,M36/K36),4)</f>
        <v>0</v>
      </c>
    </row>
    <row r="37" spans="1:14" s="260" customFormat="1" x14ac:dyDescent="0.2">
      <c r="A37" s="269" t="s">
        <v>213</v>
      </c>
      <c r="B37" s="267">
        <f t="shared" ref="B37:C37" si="22">B35-B36</f>
        <v>0</v>
      </c>
      <c r="C37" s="267">
        <f t="shared" si="22"/>
        <v>0</v>
      </c>
      <c r="D37" s="242">
        <f t="shared" si="20"/>
        <v>0</v>
      </c>
      <c r="E37" s="267">
        <f>E35-E36</f>
        <v>0</v>
      </c>
      <c r="F37" s="242">
        <f t="shared" si="21"/>
        <v>0</v>
      </c>
      <c r="G37" s="268">
        <f>G35-G36</f>
        <v>0</v>
      </c>
      <c r="H37" s="242">
        <f t="shared" ref="H37:H40" si="23">IF(E37=0,0,G37/E37)</f>
        <v>0</v>
      </c>
      <c r="I37" s="268">
        <f>I35-I36</f>
        <v>0</v>
      </c>
      <c r="J37" s="242">
        <f t="shared" ref="J37:J40" si="24">IF(G37=0,0,I37/G37)</f>
        <v>0</v>
      </c>
      <c r="K37" s="268">
        <f>K35-K36</f>
        <v>0</v>
      </c>
      <c r="L37" s="242">
        <f t="shared" ref="L37:L40" si="25">IF(I37=0,0,K37/I37)</f>
        <v>0</v>
      </c>
      <c r="M37" s="268">
        <f>M35-M36</f>
        <v>0</v>
      </c>
      <c r="N37" s="242">
        <f t="shared" ref="N37:N40" si="26">IF(K37=0,0,M37/K37)</f>
        <v>0</v>
      </c>
    </row>
    <row r="38" spans="1:14" s="260" customFormat="1" ht="45" x14ac:dyDescent="0.2">
      <c r="A38" s="266" t="s">
        <v>214</v>
      </c>
      <c r="B38" s="267"/>
      <c r="C38" s="267"/>
      <c r="D38" s="242">
        <f t="shared" si="20"/>
        <v>0</v>
      </c>
      <c r="E38" s="267"/>
      <c r="F38" s="242">
        <f t="shared" si="21"/>
        <v>0</v>
      </c>
      <c r="G38" s="268">
        <f>ROUND(E38*G42*H35,0)</f>
        <v>0</v>
      </c>
      <c r="H38" s="242">
        <f t="shared" si="23"/>
        <v>0</v>
      </c>
      <c r="I38" s="268">
        <f>ROUND(G38*I42*J35,0)</f>
        <v>0</v>
      </c>
      <c r="J38" s="242">
        <f t="shared" si="24"/>
        <v>0</v>
      </c>
      <c r="K38" s="268">
        <f>ROUND(I38*K42*L35,0)</f>
        <v>0</v>
      </c>
      <c r="L38" s="242">
        <f t="shared" si="25"/>
        <v>0</v>
      </c>
      <c r="M38" s="268">
        <f>ROUND(K38*M42*N35,0)</f>
        <v>0</v>
      </c>
      <c r="N38" s="242">
        <f t="shared" si="26"/>
        <v>0</v>
      </c>
    </row>
    <row r="39" spans="1:14" s="260" customFormat="1" x14ac:dyDescent="0.2">
      <c r="A39" s="269" t="s">
        <v>212</v>
      </c>
      <c r="B39" s="267"/>
      <c r="C39" s="267"/>
      <c r="D39" s="242">
        <f t="shared" si="20"/>
        <v>0</v>
      </c>
      <c r="E39" s="267"/>
      <c r="F39" s="242">
        <f t="shared" si="21"/>
        <v>0</v>
      </c>
      <c r="G39" s="268">
        <f>ROUND(E39*H36,0)</f>
        <v>0</v>
      </c>
      <c r="H39" s="242">
        <f t="shared" si="23"/>
        <v>0</v>
      </c>
      <c r="I39" s="268">
        <f>ROUND(G39*J36,0)</f>
        <v>0</v>
      </c>
      <c r="J39" s="242">
        <f t="shared" si="24"/>
        <v>0</v>
      </c>
      <c r="K39" s="268">
        <f>ROUND(I39*L36,0)</f>
        <v>0</v>
      </c>
      <c r="L39" s="242">
        <f t="shared" si="25"/>
        <v>0</v>
      </c>
      <c r="M39" s="268">
        <f>ROUND(K39*N36,0)</f>
        <v>0</v>
      </c>
      <c r="N39" s="242">
        <f t="shared" si="26"/>
        <v>0</v>
      </c>
    </row>
    <row r="40" spans="1:14" s="260" customFormat="1" x14ac:dyDescent="0.2">
      <c r="A40" s="269" t="s">
        <v>213</v>
      </c>
      <c r="B40" s="267">
        <f t="shared" ref="B40:C40" si="27">B38-B39</f>
        <v>0</v>
      </c>
      <c r="C40" s="267">
        <f t="shared" si="27"/>
        <v>0</v>
      </c>
      <c r="D40" s="242">
        <f t="shared" si="20"/>
        <v>0</v>
      </c>
      <c r="E40" s="267">
        <f>E38-E39</f>
        <v>0</v>
      </c>
      <c r="F40" s="242">
        <f t="shared" si="21"/>
        <v>0</v>
      </c>
      <c r="G40" s="268">
        <f>G38-G39</f>
        <v>0</v>
      </c>
      <c r="H40" s="242">
        <f t="shared" si="23"/>
        <v>0</v>
      </c>
      <c r="I40" s="268">
        <f>I38-I39</f>
        <v>0</v>
      </c>
      <c r="J40" s="242">
        <f t="shared" si="24"/>
        <v>0</v>
      </c>
      <c r="K40" s="268">
        <f>K38-K39</f>
        <v>0</v>
      </c>
      <c r="L40" s="242">
        <f t="shared" si="25"/>
        <v>0</v>
      </c>
      <c r="M40" s="268">
        <f>M38-M39</f>
        <v>0</v>
      </c>
      <c r="N40" s="242">
        <f t="shared" si="26"/>
        <v>0</v>
      </c>
    </row>
    <row r="41" spans="1:14" s="260" customFormat="1" ht="30" x14ac:dyDescent="0.2">
      <c r="A41" s="254" t="s">
        <v>191</v>
      </c>
      <c r="B41" s="271">
        <f>B12</f>
        <v>0</v>
      </c>
      <c r="C41" s="253">
        <f>C12</f>
        <v>0</v>
      </c>
      <c r="D41" s="241" t="s">
        <v>11</v>
      </c>
      <c r="E41" s="253">
        <f>E12</f>
        <v>0</v>
      </c>
      <c r="F41" s="241" t="s">
        <v>11</v>
      </c>
      <c r="G41" s="252">
        <f>G12</f>
        <v>0</v>
      </c>
      <c r="H41" s="241" t="s">
        <v>11</v>
      </c>
      <c r="I41" s="252">
        <f>I12</f>
        <v>0</v>
      </c>
      <c r="J41" s="241" t="s">
        <v>11</v>
      </c>
      <c r="K41" s="252">
        <f>K12</f>
        <v>0</v>
      </c>
      <c r="L41" s="241" t="s">
        <v>11</v>
      </c>
      <c r="M41" s="252">
        <f>M12</f>
        <v>0</v>
      </c>
      <c r="N41" s="241" t="s">
        <v>11</v>
      </c>
    </row>
    <row r="42" spans="1:14" s="288" customFormat="1" ht="30" x14ac:dyDescent="0.2">
      <c r="A42" s="283" t="s">
        <v>204</v>
      </c>
      <c r="B42" s="284" t="s">
        <v>11</v>
      </c>
      <c r="C42" s="285" t="s">
        <v>11</v>
      </c>
      <c r="D42" s="286" t="s">
        <v>11</v>
      </c>
      <c r="E42" s="285" t="s">
        <v>11</v>
      </c>
      <c r="F42" s="286" t="s">
        <v>11</v>
      </c>
      <c r="G42" s="287">
        <f>G32</f>
        <v>0</v>
      </c>
      <c r="H42" s="286" t="s">
        <v>11</v>
      </c>
      <c r="I42" s="287">
        <f>I32</f>
        <v>0</v>
      </c>
      <c r="J42" s="286" t="s">
        <v>11</v>
      </c>
      <c r="K42" s="287">
        <f>K32</f>
        <v>0</v>
      </c>
      <c r="L42" s="286" t="s">
        <v>11</v>
      </c>
      <c r="M42" s="287">
        <f>M32</f>
        <v>0</v>
      </c>
      <c r="N42" s="286" t="s">
        <v>11</v>
      </c>
    </row>
    <row r="43" spans="1:14" s="272" customFormat="1" x14ac:dyDescent="0.2">
      <c r="A43" s="289" t="s">
        <v>218</v>
      </c>
      <c r="B43" s="290" t="s">
        <v>11</v>
      </c>
      <c r="C43" s="291" t="s">
        <v>11</v>
      </c>
      <c r="D43" s="292" t="s">
        <v>11</v>
      </c>
      <c r="E43" s="291" t="s">
        <v>11</v>
      </c>
      <c r="F43" s="292" t="s">
        <v>11</v>
      </c>
      <c r="G43" s="291">
        <f>ROUND(G40*G41,0)</f>
        <v>0</v>
      </c>
      <c r="H43" s="293" t="s">
        <v>11</v>
      </c>
      <c r="I43" s="291">
        <f>ROUND(I40*I41,0)</f>
        <v>0</v>
      </c>
      <c r="J43" s="292">
        <f>IF(G43=0,0,I43/G43)</f>
        <v>0</v>
      </c>
      <c r="K43" s="291">
        <f>ROUND(K40*K41,0)</f>
        <v>0</v>
      </c>
      <c r="L43" s="292">
        <f>IF(I43=0,0,K43/I43)</f>
        <v>0</v>
      </c>
      <c r="M43" s="291">
        <f>ROUND(M40*M41,0)</f>
        <v>0</v>
      </c>
      <c r="N43" s="292">
        <f>IF(K43=0,0,M43/K43)</f>
        <v>0</v>
      </c>
    </row>
    <row r="44" spans="1:14" s="260" customFormat="1" x14ac:dyDescent="0.2">
      <c r="A44" s="276" t="s">
        <v>221</v>
      </c>
      <c r="B44" s="277"/>
      <c r="C44" s="277"/>
      <c r="D44" s="278"/>
      <c r="E44" s="277"/>
      <c r="F44" s="278"/>
      <c r="G44" s="277"/>
      <c r="H44" s="278"/>
      <c r="I44" s="277"/>
      <c r="J44" s="278"/>
      <c r="K44" s="277"/>
      <c r="L44" s="278"/>
      <c r="M44" s="277"/>
      <c r="N44" s="279"/>
    </row>
    <row r="45" spans="1:14" s="260" customFormat="1" x14ac:dyDescent="0.2">
      <c r="A45" s="266" t="s">
        <v>211</v>
      </c>
      <c r="B45" s="267"/>
      <c r="C45" s="267"/>
      <c r="D45" s="242">
        <f>IF(B45=0,0,C45/B45)</f>
        <v>0</v>
      </c>
      <c r="E45" s="267"/>
      <c r="F45" s="242">
        <f t="shared" ref="F45:F50" si="28">IF(C45=0,0,E45/C45)</f>
        <v>0</v>
      </c>
      <c r="G45" s="268"/>
      <c r="H45" s="257">
        <f>ROUND(IF(E45=0,0,G45/E45),4)</f>
        <v>0</v>
      </c>
      <c r="I45" s="268"/>
      <c r="J45" s="257">
        <f>ROUND(IF(G45=0,0,I45/G45),4)</f>
        <v>0</v>
      </c>
      <c r="K45" s="268"/>
      <c r="L45" s="257">
        <f>ROUND(IF(I45=0,0,K45/I45),4)</f>
        <v>0</v>
      </c>
      <c r="M45" s="268"/>
      <c r="N45" s="257">
        <f>ROUND(IF(K45=0,0,M45/K45),4)</f>
        <v>0</v>
      </c>
    </row>
    <row r="46" spans="1:14" s="260" customFormat="1" x14ac:dyDescent="0.2">
      <c r="A46" s="269" t="s">
        <v>212</v>
      </c>
      <c r="B46" s="267"/>
      <c r="C46" s="267"/>
      <c r="D46" s="242">
        <f t="shared" ref="D46:D50" si="29">IF(B46=0,0,C46/B46)</f>
        <v>0</v>
      </c>
      <c r="E46" s="267"/>
      <c r="F46" s="242">
        <f t="shared" si="28"/>
        <v>0</v>
      </c>
      <c r="G46" s="268"/>
      <c r="H46" s="257">
        <f>ROUND(IF(E46=0,0,G46/E46),4)</f>
        <v>0</v>
      </c>
      <c r="I46" s="268"/>
      <c r="J46" s="257">
        <f>ROUND(IF(G46=0,0,I46/G46),4)</f>
        <v>0</v>
      </c>
      <c r="K46" s="268"/>
      <c r="L46" s="257">
        <f>ROUND(IF(I46=0,0,K46/I46),4)</f>
        <v>0</v>
      </c>
      <c r="M46" s="268"/>
      <c r="N46" s="257">
        <f>ROUND(IF(K46=0,0,M46/K46),4)</f>
        <v>0</v>
      </c>
    </row>
    <row r="47" spans="1:14" s="260" customFormat="1" x14ac:dyDescent="0.2">
      <c r="A47" s="269" t="s">
        <v>213</v>
      </c>
      <c r="B47" s="267">
        <f t="shared" ref="B47:C47" si="30">B45-B46</f>
        <v>0</v>
      </c>
      <c r="C47" s="267">
        <f t="shared" si="30"/>
        <v>0</v>
      </c>
      <c r="D47" s="242">
        <f t="shared" si="29"/>
        <v>0</v>
      </c>
      <c r="E47" s="267">
        <f>E45-E46</f>
        <v>0</v>
      </c>
      <c r="F47" s="242">
        <f t="shared" si="28"/>
        <v>0</v>
      </c>
      <c r="G47" s="268">
        <f>G45-G46</f>
        <v>0</v>
      </c>
      <c r="H47" s="242">
        <f t="shared" ref="H47:H50" si="31">IF(E47=0,0,G47/E47)</f>
        <v>0</v>
      </c>
      <c r="I47" s="268">
        <f>I45-I46</f>
        <v>0</v>
      </c>
      <c r="J47" s="242">
        <f t="shared" ref="J47:J50" si="32">IF(G47=0,0,I47/G47)</f>
        <v>0</v>
      </c>
      <c r="K47" s="268">
        <f>K45-K46</f>
        <v>0</v>
      </c>
      <c r="L47" s="242">
        <f t="shared" ref="L47:L50" si="33">IF(I47=0,0,K47/I47)</f>
        <v>0</v>
      </c>
      <c r="M47" s="268">
        <f>M45-M46</f>
        <v>0</v>
      </c>
      <c r="N47" s="242">
        <f t="shared" ref="N47:N50" si="34">IF(K47=0,0,M47/K47)</f>
        <v>0</v>
      </c>
    </row>
    <row r="48" spans="1:14" s="260" customFormat="1" ht="45" x14ac:dyDescent="0.2">
      <c r="A48" s="266" t="s">
        <v>214</v>
      </c>
      <c r="B48" s="267"/>
      <c r="C48" s="267"/>
      <c r="D48" s="242">
        <f t="shared" si="29"/>
        <v>0</v>
      </c>
      <c r="E48" s="267"/>
      <c r="F48" s="242">
        <f t="shared" si="28"/>
        <v>0</v>
      </c>
      <c r="G48" s="268">
        <f>ROUND(E48*G52*H45,0)</f>
        <v>0</v>
      </c>
      <c r="H48" s="242">
        <f t="shared" si="31"/>
        <v>0</v>
      </c>
      <c r="I48" s="268">
        <f>ROUND(G48*I52*J45,0)</f>
        <v>0</v>
      </c>
      <c r="J48" s="242">
        <f t="shared" si="32"/>
        <v>0</v>
      </c>
      <c r="K48" s="268">
        <f>ROUND(I48*K52*L45,0)</f>
        <v>0</v>
      </c>
      <c r="L48" s="242">
        <f t="shared" si="33"/>
        <v>0</v>
      </c>
      <c r="M48" s="268">
        <f>ROUND(K48*M52*N45,0)</f>
        <v>0</v>
      </c>
      <c r="N48" s="242">
        <f t="shared" si="34"/>
        <v>0</v>
      </c>
    </row>
    <row r="49" spans="1:14" s="260" customFormat="1" x14ac:dyDescent="0.2">
      <c r="A49" s="269" t="s">
        <v>212</v>
      </c>
      <c r="B49" s="267"/>
      <c r="C49" s="267"/>
      <c r="D49" s="242">
        <f t="shared" si="29"/>
        <v>0</v>
      </c>
      <c r="E49" s="267"/>
      <c r="F49" s="242">
        <f t="shared" si="28"/>
        <v>0</v>
      </c>
      <c r="G49" s="268">
        <f>ROUND(E49*H46,0)</f>
        <v>0</v>
      </c>
      <c r="H49" s="242">
        <f t="shared" si="31"/>
        <v>0</v>
      </c>
      <c r="I49" s="268">
        <f>ROUND(G49*J46,0)</f>
        <v>0</v>
      </c>
      <c r="J49" s="242">
        <f t="shared" si="32"/>
        <v>0</v>
      </c>
      <c r="K49" s="268">
        <f>ROUND(I49*L46,0)</f>
        <v>0</v>
      </c>
      <c r="L49" s="242">
        <f t="shared" si="33"/>
        <v>0</v>
      </c>
      <c r="M49" s="268">
        <f>ROUND(K49*N46,0)</f>
        <v>0</v>
      </c>
      <c r="N49" s="242">
        <f t="shared" si="34"/>
        <v>0</v>
      </c>
    </row>
    <row r="50" spans="1:14" s="260" customFormat="1" x14ac:dyDescent="0.2">
      <c r="A50" s="269" t="s">
        <v>213</v>
      </c>
      <c r="B50" s="267">
        <f t="shared" ref="B50:C50" si="35">B48-B49</f>
        <v>0</v>
      </c>
      <c r="C50" s="267">
        <f t="shared" si="35"/>
        <v>0</v>
      </c>
      <c r="D50" s="242">
        <f t="shared" si="29"/>
        <v>0</v>
      </c>
      <c r="E50" s="267">
        <f>E48-E49</f>
        <v>0</v>
      </c>
      <c r="F50" s="242">
        <f t="shared" si="28"/>
        <v>0</v>
      </c>
      <c r="G50" s="268">
        <f>G48-G49</f>
        <v>0</v>
      </c>
      <c r="H50" s="242">
        <f t="shared" si="31"/>
        <v>0</v>
      </c>
      <c r="I50" s="268">
        <f>I48-I49</f>
        <v>0</v>
      </c>
      <c r="J50" s="242">
        <f t="shared" si="32"/>
        <v>0</v>
      </c>
      <c r="K50" s="268">
        <f>K48-K49</f>
        <v>0</v>
      </c>
      <c r="L50" s="242">
        <f t="shared" si="33"/>
        <v>0</v>
      </c>
      <c r="M50" s="268">
        <f>M48-M49</f>
        <v>0</v>
      </c>
      <c r="N50" s="242">
        <f t="shared" si="34"/>
        <v>0</v>
      </c>
    </row>
    <row r="51" spans="1:14" s="260" customFormat="1" ht="30" x14ac:dyDescent="0.2">
      <c r="A51" s="254" t="s">
        <v>191</v>
      </c>
      <c r="B51" s="271">
        <f>B12</f>
        <v>0</v>
      </c>
      <c r="C51" s="253">
        <f>C12</f>
        <v>0</v>
      </c>
      <c r="D51" s="241" t="s">
        <v>11</v>
      </c>
      <c r="E51" s="253">
        <f>E12</f>
        <v>0</v>
      </c>
      <c r="F51" s="241" t="s">
        <v>11</v>
      </c>
      <c r="G51" s="252">
        <f>G12</f>
        <v>0</v>
      </c>
      <c r="H51" s="241" t="s">
        <v>11</v>
      </c>
      <c r="I51" s="252">
        <f>I12</f>
        <v>0</v>
      </c>
      <c r="J51" s="241" t="s">
        <v>11</v>
      </c>
      <c r="K51" s="252">
        <f>K12</f>
        <v>0</v>
      </c>
      <c r="L51" s="241" t="s">
        <v>11</v>
      </c>
      <c r="M51" s="252">
        <f>M12</f>
        <v>0</v>
      </c>
      <c r="N51" s="241" t="s">
        <v>11</v>
      </c>
    </row>
    <row r="52" spans="1:14" s="288" customFormat="1" ht="30" x14ac:dyDescent="0.2">
      <c r="A52" s="283" t="s">
        <v>204</v>
      </c>
      <c r="B52" s="284" t="s">
        <v>11</v>
      </c>
      <c r="C52" s="285" t="s">
        <v>11</v>
      </c>
      <c r="D52" s="286" t="s">
        <v>11</v>
      </c>
      <c r="E52" s="285" t="s">
        <v>11</v>
      </c>
      <c r="F52" s="286" t="s">
        <v>11</v>
      </c>
      <c r="G52" s="287">
        <f>G42</f>
        <v>0</v>
      </c>
      <c r="H52" s="286" t="s">
        <v>11</v>
      </c>
      <c r="I52" s="287">
        <f>I42</f>
        <v>0</v>
      </c>
      <c r="J52" s="286" t="s">
        <v>11</v>
      </c>
      <c r="K52" s="287">
        <f>K42</f>
        <v>0</v>
      </c>
      <c r="L52" s="286" t="s">
        <v>11</v>
      </c>
      <c r="M52" s="287">
        <f>M42</f>
        <v>0</v>
      </c>
      <c r="N52" s="286" t="s">
        <v>11</v>
      </c>
    </row>
    <row r="53" spans="1:14" s="272" customFormat="1" x14ac:dyDescent="0.2">
      <c r="A53" s="289" t="s">
        <v>218</v>
      </c>
      <c r="B53" s="290" t="s">
        <v>11</v>
      </c>
      <c r="C53" s="291" t="s">
        <v>11</v>
      </c>
      <c r="D53" s="292" t="s">
        <v>11</v>
      </c>
      <c r="E53" s="291" t="s">
        <v>11</v>
      </c>
      <c r="F53" s="292" t="s">
        <v>11</v>
      </c>
      <c r="G53" s="291">
        <f>ROUND(G50*G51,0)</f>
        <v>0</v>
      </c>
      <c r="H53" s="293" t="s">
        <v>11</v>
      </c>
      <c r="I53" s="291">
        <f>ROUND(I50*I51,0)</f>
        <v>0</v>
      </c>
      <c r="J53" s="292">
        <f>IF(G53=0,0,I53/G53)</f>
        <v>0</v>
      </c>
      <c r="K53" s="291">
        <f>ROUND(K50*K51,0)</f>
        <v>0</v>
      </c>
      <c r="L53" s="292">
        <f>IF(I53=0,0,K53/I53)</f>
        <v>0</v>
      </c>
      <c r="M53" s="291">
        <f>ROUND(M50*M51,0)</f>
        <v>0</v>
      </c>
      <c r="N53" s="292">
        <f>IF(K53=0,0,M53/K53)</f>
        <v>0</v>
      </c>
    </row>
    <row r="54" spans="1:14" s="260" customFormat="1" x14ac:dyDescent="0.2">
      <c r="A54" s="276" t="s">
        <v>222</v>
      </c>
      <c r="B54" s="277"/>
      <c r="C54" s="277"/>
      <c r="D54" s="278"/>
      <c r="E54" s="277"/>
      <c r="F54" s="278"/>
      <c r="G54" s="277"/>
      <c r="H54" s="278"/>
      <c r="I54" s="277"/>
      <c r="J54" s="278"/>
      <c r="K54" s="277"/>
      <c r="L54" s="278"/>
      <c r="M54" s="277"/>
      <c r="N54" s="279"/>
    </row>
    <row r="55" spans="1:14" s="260" customFormat="1" x14ac:dyDescent="0.2">
      <c r="A55" s="266" t="s">
        <v>211</v>
      </c>
      <c r="B55" s="267">
        <f>B6-B15-B35-B45-B25</f>
        <v>0</v>
      </c>
      <c r="C55" s="268">
        <f>C6-C15-C35-C45-C25</f>
        <v>0</v>
      </c>
      <c r="D55" s="242">
        <f>IF(B55=0,0,C55/B55)</f>
        <v>0</v>
      </c>
      <c r="E55" s="268">
        <f>E6-E15-E35-E45-E25</f>
        <v>0</v>
      </c>
      <c r="F55" s="242">
        <f>IF(C55=0,0,E55/C55)</f>
        <v>0</v>
      </c>
      <c r="G55" s="268">
        <f>G6-G15-G35-G45-G25</f>
        <v>0</v>
      </c>
      <c r="H55" s="257">
        <f>ROUND(IF(E55=0,0,G55/E55),4)</f>
        <v>0</v>
      </c>
      <c r="I55" s="268">
        <f>I6-I15-I35-I45-I25</f>
        <v>0</v>
      </c>
      <c r="J55" s="257">
        <f>ROUND(IF(G55=0,0,I55/G55),4)</f>
        <v>0</v>
      </c>
      <c r="K55" s="268">
        <f>K6-K15-K35-K45-K25</f>
        <v>0</v>
      </c>
      <c r="L55" s="257">
        <f>ROUND(IF(I55=0,0,K55/I55),4)</f>
        <v>0</v>
      </c>
      <c r="M55" s="268">
        <f>M6-M15-M35-M45-M25</f>
        <v>0</v>
      </c>
      <c r="N55" s="257">
        <f>ROUND(IF(K55=0,0,M55/K55),4)</f>
        <v>0</v>
      </c>
    </row>
    <row r="56" spans="1:14" s="260" customFormat="1" x14ac:dyDescent="0.2">
      <c r="A56" s="269" t="s">
        <v>212</v>
      </c>
      <c r="B56" s="267">
        <f>B7-B16-B36-B46-B26</f>
        <v>0</v>
      </c>
      <c r="C56" s="268">
        <f>C7-C16-C36-C46-C26</f>
        <v>0</v>
      </c>
      <c r="D56" s="242">
        <f t="shared" ref="D56:D60" si="36">IF(B56=0,0,C56/B56)</f>
        <v>0</v>
      </c>
      <c r="E56" s="268">
        <f>E7-E16-E36-E46-E26</f>
        <v>0</v>
      </c>
      <c r="F56" s="242">
        <f t="shared" ref="F56:F60" si="37">IF(C56=0,0,E56/C56)</f>
        <v>0</v>
      </c>
      <c r="G56" s="268">
        <f>G7-G16-G36-G46-G26</f>
        <v>0</v>
      </c>
      <c r="H56" s="257">
        <f>ROUND(IF(E56=0,0,G56/E56),4)</f>
        <v>0</v>
      </c>
      <c r="I56" s="268">
        <f>I7-I16-I36-I46-I26</f>
        <v>0</v>
      </c>
      <c r="J56" s="257">
        <f>ROUND(IF(G56=0,0,I56/G56),4)</f>
        <v>0</v>
      </c>
      <c r="K56" s="268">
        <f>K7-K16-K36-K46-K26</f>
        <v>0</v>
      </c>
      <c r="L56" s="257">
        <f>ROUND(IF(I56=0,0,K56/I56),4)</f>
        <v>0</v>
      </c>
      <c r="M56" s="268">
        <f>M7-M16-M36-M46-M26</f>
        <v>0</v>
      </c>
      <c r="N56" s="257">
        <f>ROUND(IF(K56=0,0,M56/K56),4)</f>
        <v>0</v>
      </c>
    </row>
    <row r="57" spans="1:14" s="260" customFormat="1" x14ac:dyDescent="0.2">
      <c r="A57" s="269" t="s">
        <v>213</v>
      </c>
      <c r="B57" s="267">
        <f>B55-B56</f>
        <v>0</v>
      </c>
      <c r="C57" s="268">
        <f>C55-C56</f>
        <v>0</v>
      </c>
      <c r="D57" s="242">
        <f t="shared" si="36"/>
        <v>0</v>
      </c>
      <c r="E57" s="268">
        <f>E55-E56</f>
        <v>0</v>
      </c>
      <c r="F57" s="242">
        <f t="shared" si="37"/>
        <v>0</v>
      </c>
      <c r="G57" s="268">
        <f>G55-G56</f>
        <v>0</v>
      </c>
      <c r="H57" s="242">
        <f t="shared" ref="H57:H60" si="38">IF(E57=0,0,G57/E57)</f>
        <v>0</v>
      </c>
      <c r="I57" s="268">
        <f>I55-I56</f>
        <v>0</v>
      </c>
      <c r="J57" s="242">
        <f t="shared" ref="J57:J60" si="39">IF(G57=0,0,I57/G57)</f>
        <v>0</v>
      </c>
      <c r="K57" s="268">
        <f>K55-K56</f>
        <v>0</v>
      </c>
      <c r="L57" s="242">
        <f t="shared" ref="L57:L60" si="40">IF(I57=0,0,K57/I57)</f>
        <v>0</v>
      </c>
      <c r="M57" s="268">
        <f>M55-M56</f>
        <v>0</v>
      </c>
      <c r="N57" s="242">
        <f t="shared" ref="N57:N60" si="41">IF(K57=0,0,M57/K57)</f>
        <v>0</v>
      </c>
    </row>
    <row r="58" spans="1:14" s="260" customFormat="1" ht="45" x14ac:dyDescent="0.2">
      <c r="A58" s="266" t="s">
        <v>214</v>
      </c>
      <c r="B58" s="267">
        <f>B9-B18-B38-B48-B28</f>
        <v>0</v>
      </c>
      <c r="C58" s="268">
        <f>C9-C18-C38-C48-C28</f>
        <v>0</v>
      </c>
      <c r="D58" s="242">
        <f t="shared" si="36"/>
        <v>0</v>
      </c>
      <c r="E58" s="268">
        <f>E9-E18-E38-E48-E28</f>
        <v>0</v>
      </c>
      <c r="F58" s="242">
        <f t="shared" si="37"/>
        <v>0</v>
      </c>
      <c r="G58" s="268">
        <f>ROUND(E58*G62*H55,0)</f>
        <v>0</v>
      </c>
      <c r="H58" s="242">
        <f t="shared" si="38"/>
        <v>0</v>
      </c>
      <c r="I58" s="268">
        <f>ROUND(G58*I62*J55,0)</f>
        <v>0</v>
      </c>
      <c r="J58" s="242">
        <f t="shared" si="39"/>
        <v>0</v>
      </c>
      <c r="K58" s="268">
        <f>ROUND(I58*K62*L55,0)</f>
        <v>0</v>
      </c>
      <c r="L58" s="242">
        <f t="shared" si="40"/>
        <v>0</v>
      </c>
      <c r="M58" s="268">
        <f>ROUND(K58*M62*N55,0)</f>
        <v>0</v>
      </c>
      <c r="N58" s="242">
        <f t="shared" si="41"/>
        <v>0</v>
      </c>
    </row>
    <row r="59" spans="1:14" s="260" customFormat="1" x14ac:dyDescent="0.2">
      <c r="A59" s="269" t="s">
        <v>212</v>
      </c>
      <c r="B59" s="267">
        <f>B10-B19-B39-B49-B29</f>
        <v>0</v>
      </c>
      <c r="C59" s="268">
        <f>C10-C19-C39-C49-C29</f>
        <v>0</v>
      </c>
      <c r="D59" s="242">
        <f t="shared" si="36"/>
        <v>0</v>
      </c>
      <c r="E59" s="268">
        <f>E10-E19-E39-E49-E29</f>
        <v>0</v>
      </c>
      <c r="F59" s="242">
        <f t="shared" si="37"/>
        <v>0</v>
      </c>
      <c r="G59" s="268">
        <f>ROUND(E59*H56,0)</f>
        <v>0</v>
      </c>
      <c r="H59" s="242">
        <f t="shared" si="38"/>
        <v>0</v>
      </c>
      <c r="I59" s="268">
        <f>ROUND(G59*J56,0)</f>
        <v>0</v>
      </c>
      <c r="J59" s="242">
        <f t="shared" si="39"/>
        <v>0</v>
      </c>
      <c r="K59" s="268">
        <f>ROUND(I59*L56,0)</f>
        <v>0</v>
      </c>
      <c r="L59" s="242">
        <f t="shared" si="40"/>
        <v>0</v>
      </c>
      <c r="M59" s="268">
        <f>ROUND(K59*N56,0)</f>
        <v>0</v>
      </c>
      <c r="N59" s="242">
        <f t="shared" si="41"/>
        <v>0</v>
      </c>
    </row>
    <row r="60" spans="1:14" s="260" customFormat="1" x14ac:dyDescent="0.2">
      <c r="A60" s="269" t="s">
        <v>213</v>
      </c>
      <c r="B60" s="267">
        <f>B58-B59</f>
        <v>0</v>
      </c>
      <c r="C60" s="268">
        <f>C58-C59</f>
        <v>0</v>
      </c>
      <c r="D60" s="242">
        <f t="shared" si="36"/>
        <v>0</v>
      </c>
      <c r="E60" s="268">
        <f>E58-E59</f>
        <v>0</v>
      </c>
      <c r="F60" s="242">
        <f t="shared" si="37"/>
        <v>0</v>
      </c>
      <c r="G60" s="268">
        <f>G58-G59</f>
        <v>0</v>
      </c>
      <c r="H60" s="242">
        <f t="shared" si="38"/>
        <v>0</v>
      </c>
      <c r="I60" s="268">
        <f>I58-I59</f>
        <v>0</v>
      </c>
      <c r="J60" s="242">
        <f t="shared" si="39"/>
        <v>0</v>
      </c>
      <c r="K60" s="268">
        <f>K58-K59</f>
        <v>0</v>
      </c>
      <c r="L60" s="242">
        <f t="shared" si="40"/>
        <v>0</v>
      </c>
      <c r="M60" s="268">
        <f>M58-M59</f>
        <v>0</v>
      </c>
      <c r="N60" s="242">
        <f t="shared" si="41"/>
        <v>0</v>
      </c>
    </row>
    <row r="61" spans="1:14" s="260" customFormat="1" ht="30" x14ac:dyDescent="0.2">
      <c r="A61" s="254" t="s">
        <v>191</v>
      </c>
      <c r="B61" s="271">
        <f>B12</f>
        <v>0</v>
      </c>
      <c r="C61" s="253">
        <f>C12</f>
        <v>0</v>
      </c>
      <c r="D61" s="241" t="s">
        <v>11</v>
      </c>
      <c r="E61" s="253">
        <f>E12</f>
        <v>0</v>
      </c>
      <c r="F61" s="241" t="s">
        <v>11</v>
      </c>
      <c r="G61" s="252">
        <f>G12</f>
        <v>0</v>
      </c>
      <c r="H61" s="241" t="s">
        <v>11</v>
      </c>
      <c r="I61" s="252">
        <f>I12</f>
        <v>0</v>
      </c>
      <c r="J61" s="241" t="s">
        <v>11</v>
      </c>
      <c r="K61" s="252">
        <f>K12</f>
        <v>0</v>
      </c>
      <c r="L61" s="241" t="s">
        <v>11</v>
      </c>
      <c r="M61" s="252">
        <f>M12</f>
        <v>0</v>
      </c>
      <c r="N61" s="241" t="s">
        <v>11</v>
      </c>
    </row>
    <row r="62" spans="1:14" s="288" customFormat="1" ht="30" x14ac:dyDescent="0.2">
      <c r="A62" s="283" t="s">
        <v>204</v>
      </c>
      <c r="B62" s="284" t="s">
        <v>11</v>
      </c>
      <c r="C62" s="285" t="s">
        <v>11</v>
      </c>
      <c r="D62" s="286" t="s">
        <v>11</v>
      </c>
      <c r="E62" s="285" t="s">
        <v>11</v>
      </c>
      <c r="F62" s="286" t="s">
        <v>11</v>
      </c>
      <c r="G62" s="287">
        <f>G52</f>
        <v>0</v>
      </c>
      <c r="H62" s="286" t="s">
        <v>11</v>
      </c>
      <c r="I62" s="287">
        <f>I52</f>
        <v>0</v>
      </c>
      <c r="J62" s="286" t="s">
        <v>11</v>
      </c>
      <c r="K62" s="287">
        <f>K52</f>
        <v>0</v>
      </c>
      <c r="L62" s="286" t="s">
        <v>11</v>
      </c>
      <c r="M62" s="287">
        <f>M52</f>
        <v>0</v>
      </c>
      <c r="N62" s="286" t="s">
        <v>11</v>
      </c>
    </row>
    <row r="63" spans="1:14" s="272" customFormat="1" x14ac:dyDescent="0.2">
      <c r="A63" s="289" t="s">
        <v>218</v>
      </c>
      <c r="B63" s="290" t="s">
        <v>11</v>
      </c>
      <c r="C63" s="291" t="s">
        <v>11</v>
      </c>
      <c r="D63" s="292" t="s">
        <v>11</v>
      </c>
      <c r="E63" s="291" t="s">
        <v>11</v>
      </c>
      <c r="F63" s="292" t="s">
        <v>11</v>
      </c>
      <c r="G63" s="291">
        <f>ROUND(G60*G61,0)</f>
        <v>0</v>
      </c>
      <c r="H63" s="293" t="s">
        <v>11</v>
      </c>
      <c r="I63" s="291">
        <f>ROUND(I60*I61,0)</f>
        <v>0</v>
      </c>
      <c r="J63" s="292">
        <f>IF(G63=0,0,I63/G63)</f>
        <v>0</v>
      </c>
      <c r="K63" s="291">
        <f>ROUND(K60*K61,0)</f>
        <v>0</v>
      </c>
      <c r="L63" s="292">
        <f>IF(I63=0,0,K63/I63)</f>
        <v>0</v>
      </c>
      <c r="M63" s="291">
        <f>ROUND(M60*M61,0)</f>
        <v>0</v>
      </c>
      <c r="N63" s="292">
        <f>IF(K63=0,0,M63/K63)</f>
        <v>0</v>
      </c>
    </row>
    <row r="64" spans="1:14" s="260" customFormat="1" ht="30" x14ac:dyDescent="0.2">
      <c r="A64" s="280" t="s">
        <v>223</v>
      </c>
      <c r="B64" s="294" t="s">
        <v>11</v>
      </c>
      <c r="C64" s="241" t="s">
        <v>11</v>
      </c>
      <c r="D64" s="241" t="s">
        <v>11</v>
      </c>
      <c r="E64" s="241" t="s">
        <v>11</v>
      </c>
      <c r="F64" s="241" t="s">
        <v>11</v>
      </c>
      <c r="G64" s="243">
        <f>G63+G53+G43+G23+G33</f>
        <v>0</v>
      </c>
      <c r="H64" s="241" t="s">
        <v>11</v>
      </c>
      <c r="I64" s="243">
        <f>I63+I53+I43+I23+I33</f>
        <v>0</v>
      </c>
      <c r="J64" s="241" t="s">
        <v>11</v>
      </c>
      <c r="K64" s="243">
        <f>K63+K53+K43+K23+K33</f>
        <v>0</v>
      </c>
      <c r="L64" s="241" t="s">
        <v>11</v>
      </c>
      <c r="M64" s="243">
        <f>M63+M53+M43+M23+M33</f>
        <v>0</v>
      </c>
      <c r="N64" s="241" t="s">
        <v>11</v>
      </c>
    </row>
    <row r="65" spans="1:14" s="260" customFormat="1" ht="28.5" x14ac:dyDescent="0.2">
      <c r="A65" s="295" t="s">
        <v>6</v>
      </c>
      <c r="B65" s="296" t="s">
        <v>11</v>
      </c>
      <c r="C65" s="245" t="s">
        <v>11</v>
      </c>
      <c r="D65" s="245" t="s">
        <v>11</v>
      </c>
      <c r="E65" s="245" t="s">
        <v>11</v>
      </c>
      <c r="F65" s="245" t="s">
        <v>11</v>
      </c>
      <c r="G65" s="297">
        <f>G66+G67+G68+G69+G70+G72+G71</f>
        <v>0</v>
      </c>
      <c r="H65" s="245" t="s">
        <v>11</v>
      </c>
      <c r="I65" s="297">
        <f>I66+I67+I68+I69+I70+I72+I71</f>
        <v>0</v>
      </c>
      <c r="J65" s="245" t="s">
        <v>11</v>
      </c>
      <c r="K65" s="297">
        <f>K66+K67+K68+K69+K70+K72+K71</f>
        <v>0</v>
      </c>
      <c r="L65" s="245" t="s">
        <v>11</v>
      </c>
      <c r="M65" s="297">
        <f>M66+M67+M68+M69+M70+M72+M71</f>
        <v>0</v>
      </c>
      <c r="N65" s="245" t="s">
        <v>11</v>
      </c>
    </row>
    <row r="66" spans="1:14" s="260" customFormat="1" ht="30" x14ac:dyDescent="0.2">
      <c r="A66" s="298" t="s">
        <v>8</v>
      </c>
      <c r="B66" s="294" t="s">
        <v>11</v>
      </c>
      <c r="C66" s="241" t="s">
        <v>11</v>
      </c>
      <c r="D66" s="241" t="s">
        <v>11</v>
      </c>
      <c r="E66" s="241" t="s">
        <v>11</v>
      </c>
      <c r="F66" s="241" t="s">
        <v>11</v>
      </c>
      <c r="G66" s="299"/>
      <c r="H66" s="241" t="s">
        <v>11</v>
      </c>
      <c r="I66" s="299"/>
      <c r="J66" s="241" t="s">
        <v>11</v>
      </c>
      <c r="K66" s="299"/>
      <c r="L66" s="241" t="s">
        <v>11</v>
      </c>
      <c r="M66" s="299"/>
      <c r="N66" s="241" t="s">
        <v>11</v>
      </c>
    </row>
    <row r="67" spans="1:14" s="260" customFormat="1" ht="30" x14ac:dyDescent="0.2">
      <c r="A67" s="298" t="s">
        <v>9</v>
      </c>
      <c r="B67" s="294" t="s">
        <v>11</v>
      </c>
      <c r="C67" s="241" t="s">
        <v>11</v>
      </c>
      <c r="D67" s="241" t="s">
        <v>11</v>
      </c>
      <c r="E67" s="241" t="s">
        <v>11</v>
      </c>
      <c r="F67" s="241" t="s">
        <v>11</v>
      </c>
      <c r="G67" s="299"/>
      <c r="H67" s="241" t="s">
        <v>11</v>
      </c>
      <c r="I67" s="299"/>
      <c r="J67" s="241" t="s">
        <v>11</v>
      </c>
      <c r="K67" s="299"/>
      <c r="L67" s="241" t="s">
        <v>11</v>
      </c>
      <c r="M67" s="299"/>
      <c r="N67" s="241" t="s">
        <v>11</v>
      </c>
    </row>
    <row r="68" spans="1:14" s="260" customFormat="1" hidden="1" x14ac:dyDescent="0.2">
      <c r="A68" s="298" t="s">
        <v>7</v>
      </c>
      <c r="B68" s="294" t="s">
        <v>11</v>
      </c>
      <c r="C68" s="241" t="s">
        <v>11</v>
      </c>
      <c r="D68" s="241" t="s">
        <v>11</v>
      </c>
      <c r="E68" s="241" t="s">
        <v>11</v>
      </c>
      <c r="F68" s="241" t="s">
        <v>11</v>
      </c>
      <c r="G68" s="299"/>
      <c r="H68" s="241" t="s">
        <v>11</v>
      </c>
      <c r="I68" s="299"/>
      <c r="J68" s="241" t="s">
        <v>11</v>
      </c>
      <c r="K68" s="299"/>
      <c r="L68" s="241" t="s">
        <v>11</v>
      </c>
      <c r="M68" s="299"/>
      <c r="N68" s="241" t="s">
        <v>11</v>
      </c>
    </row>
    <row r="69" spans="1:14" s="260" customFormat="1" hidden="1" x14ac:dyDescent="0.2">
      <c r="A69" s="298" t="s">
        <v>189</v>
      </c>
      <c r="B69" s="294" t="s">
        <v>11</v>
      </c>
      <c r="C69" s="241" t="s">
        <v>11</v>
      </c>
      <c r="D69" s="241" t="s">
        <v>11</v>
      </c>
      <c r="E69" s="241" t="s">
        <v>11</v>
      </c>
      <c r="F69" s="241" t="s">
        <v>11</v>
      </c>
      <c r="G69" s="299"/>
      <c r="H69" s="241" t="s">
        <v>11</v>
      </c>
      <c r="I69" s="299"/>
      <c r="J69" s="241" t="s">
        <v>11</v>
      </c>
      <c r="K69" s="299"/>
      <c r="L69" s="241" t="s">
        <v>11</v>
      </c>
      <c r="M69" s="299"/>
      <c r="N69" s="241" t="s">
        <v>11</v>
      </c>
    </row>
    <row r="70" spans="1:14" s="260" customFormat="1" hidden="1" x14ac:dyDescent="0.2">
      <c r="A70" s="298" t="s">
        <v>158</v>
      </c>
      <c r="B70" s="294" t="s">
        <v>11</v>
      </c>
      <c r="C70" s="241" t="s">
        <v>11</v>
      </c>
      <c r="D70" s="241" t="s">
        <v>11</v>
      </c>
      <c r="E70" s="241" t="s">
        <v>11</v>
      </c>
      <c r="F70" s="241" t="s">
        <v>11</v>
      </c>
      <c r="G70" s="299"/>
      <c r="H70" s="241" t="s">
        <v>11</v>
      </c>
      <c r="I70" s="299"/>
      <c r="J70" s="241" t="s">
        <v>11</v>
      </c>
      <c r="K70" s="299"/>
      <c r="L70" s="241" t="s">
        <v>11</v>
      </c>
      <c r="M70" s="299"/>
      <c r="N70" s="241" t="s">
        <v>11</v>
      </c>
    </row>
    <row r="71" spans="1:14" s="260" customFormat="1" hidden="1" x14ac:dyDescent="0.2">
      <c r="A71" s="298" t="s">
        <v>224</v>
      </c>
      <c r="B71" s="294" t="s">
        <v>11</v>
      </c>
      <c r="C71" s="241" t="s">
        <v>11</v>
      </c>
      <c r="D71" s="241" t="s">
        <v>11</v>
      </c>
      <c r="E71" s="241" t="s">
        <v>11</v>
      </c>
      <c r="F71" s="241" t="s">
        <v>11</v>
      </c>
      <c r="G71" s="299"/>
      <c r="H71" s="241" t="s">
        <v>11</v>
      </c>
      <c r="I71" s="299"/>
      <c r="J71" s="241" t="s">
        <v>11</v>
      </c>
      <c r="K71" s="299"/>
      <c r="L71" s="241" t="s">
        <v>11</v>
      </c>
      <c r="M71" s="299"/>
      <c r="N71" s="241" t="s">
        <v>11</v>
      </c>
    </row>
    <row r="72" spans="1:14" s="260" customFormat="1" hidden="1" x14ac:dyDescent="0.2">
      <c r="A72" s="298" t="s">
        <v>225</v>
      </c>
      <c r="B72" s="294" t="s">
        <v>11</v>
      </c>
      <c r="C72" s="241" t="s">
        <v>11</v>
      </c>
      <c r="D72" s="241" t="s">
        <v>11</v>
      </c>
      <c r="E72" s="241" t="s">
        <v>11</v>
      </c>
      <c r="F72" s="241" t="s">
        <v>11</v>
      </c>
      <c r="G72" s="299"/>
      <c r="H72" s="241" t="s">
        <v>11</v>
      </c>
      <c r="I72" s="299"/>
      <c r="J72" s="241" t="s">
        <v>11</v>
      </c>
      <c r="K72" s="299"/>
      <c r="L72" s="241" t="s">
        <v>11</v>
      </c>
      <c r="M72" s="299"/>
      <c r="N72" s="241" t="s">
        <v>11</v>
      </c>
    </row>
    <row r="73" spans="1:14" s="305" customFormat="1" x14ac:dyDescent="0.2">
      <c r="A73" s="300" t="s">
        <v>17</v>
      </c>
      <c r="B73" s="301"/>
      <c r="C73" s="302"/>
      <c r="D73" s="303">
        <f>IF(B73=0,0,C73/B73)</f>
        <v>0</v>
      </c>
      <c r="E73" s="302"/>
      <c r="F73" s="303">
        <f>IF(C73=0,0,E73/C73)</f>
        <v>0</v>
      </c>
      <c r="G73" s="304">
        <f>ROUND(G64+G65,0)</f>
        <v>0</v>
      </c>
      <c r="H73" s="303">
        <f>IF(E73=0,0,G73/E73)</f>
        <v>0</v>
      </c>
      <c r="I73" s="304">
        <f>ROUND(I64+I65,0)</f>
        <v>0</v>
      </c>
      <c r="J73" s="303">
        <f>IF(G73=0,0,I73/G73)</f>
        <v>0</v>
      </c>
      <c r="K73" s="304">
        <f>ROUND(K64+K65,0)</f>
        <v>0</v>
      </c>
      <c r="L73" s="303">
        <f>IF(I73=0,0,K73/I73)</f>
        <v>0</v>
      </c>
      <c r="M73" s="304">
        <f>ROUND(M64+M65,0)</f>
        <v>0</v>
      </c>
      <c r="N73" s="303">
        <f>IF(K73=0,0,M73/K73)</f>
        <v>0</v>
      </c>
    </row>
    <row r="77" spans="1:14" x14ac:dyDescent="0.2">
      <c r="G77" s="307"/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8" fitToHeight="3" orientation="landscape" horizontalDpi="300" verticalDpi="300" r:id="rId1"/>
  <rowBreaks count="1" manualBreakCount="1">
    <brk id="3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view="pageBreakPreview" zoomScale="90" zoomScaleNormal="100" zoomScaleSheetLayoutView="90" workbookViewId="0">
      <pane xSplit="1" ySplit="5" topLeftCell="B56" activePane="bottomRight" state="frozen"/>
      <selection activeCell="G58" sqref="G58"/>
      <selection pane="topRight" activeCell="G58" sqref="G58"/>
      <selection pane="bottomLeft" activeCell="G58" sqref="G58"/>
      <selection pane="bottomRight" activeCell="P2" sqref="P2"/>
    </sheetView>
  </sheetViews>
  <sheetFormatPr defaultRowHeight="15.75" x14ac:dyDescent="0.2"/>
  <cols>
    <col min="1" max="1" width="38.7109375" style="310" customWidth="1"/>
    <col min="2" max="2" width="13.42578125" style="310" customWidth="1"/>
    <col min="3" max="3" width="10.5703125" style="310" customWidth="1"/>
    <col min="4" max="4" width="13.42578125" style="310" customWidth="1"/>
    <col min="5" max="5" width="10.7109375" style="310" customWidth="1"/>
    <col min="6" max="6" width="13.42578125" style="349" customWidth="1"/>
    <col min="7" max="7" width="10.7109375" style="310" customWidth="1"/>
    <col min="8" max="8" width="13.42578125" style="309" customWidth="1"/>
    <col min="9" max="9" width="10.7109375" style="310" customWidth="1"/>
    <col min="10" max="10" width="14.85546875" style="326" customWidth="1"/>
    <col min="11" max="11" width="10.7109375" style="310" customWidth="1"/>
    <col min="12" max="12" width="15.85546875" style="326" customWidth="1"/>
    <col min="13" max="13" width="10.7109375" style="310" customWidth="1"/>
    <col min="14" max="14" width="15.5703125" style="326" customWidth="1"/>
    <col min="15" max="15" width="10.7109375" style="310" customWidth="1"/>
    <col min="16" max="16" width="17.5703125" style="326" customWidth="1"/>
    <col min="17" max="18" width="16" style="326" customWidth="1"/>
    <col min="19" max="16384" width="9.140625" style="326"/>
  </cols>
  <sheetData>
    <row r="1" spans="1:18" s="309" customFormat="1" x14ac:dyDescent="0.2">
      <c r="A1" s="688">
        <v>142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</row>
    <row r="2" spans="1:18" s="309" customFormat="1" ht="33.75" customHeight="1" x14ac:dyDescent="0.2">
      <c r="A2" s="310"/>
      <c r="B2" s="310"/>
      <c r="C2" s="310"/>
      <c r="D2" s="310"/>
      <c r="E2" s="310"/>
      <c r="G2" s="310"/>
      <c r="I2" s="310"/>
      <c r="K2" s="310"/>
      <c r="M2" s="310"/>
      <c r="N2" s="689" t="s">
        <v>639</v>
      </c>
      <c r="O2" s="689"/>
    </row>
    <row r="3" spans="1:18" s="309" customFormat="1" ht="18.75" customHeight="1" x14ac:dyDescent="0.2">
      <c r="A3" s="690" t="s">
        <v>226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</row>
    <row r="4" spans="1:18" s="309" customFormat="1" x14ac:dyDescent="0.2">
      <c r="A4" s="311"/>
      <c r="B4" s="311"/>
      <c r="C4" s="311"/>
      <c r="D4" s="311"/>
      <c r="E4" s="311"/>
      <c r="F4" s="311"/>
      <c r="G4" s="311"/>
      <c r="I4" s="311"/>
      <c r="K4" s="311"/>
      <c r="M4" s="311"/>
      <c r="O4" s="312" t="s">
        <v>0</v>
      </c>
    </row>
    <row r="5" spans="1:18" s="309" customFormat="1" ht="47.25" x14ac:dyDescent="0.2">
      <c r="A5" s="313" t="s">
        <v>1</v>
      </c>
      <c r="B5" s="265" t="s">
        <v>24</v>
      </c>
      <c r="C5" s="314" t="s">
        <v>73</v>
      </c>
      <c r="D5" s="265" t="s">
        <v>25</v>
      </c>
      <c r="E5" s="314" t="s">
        <v>73</v>
      </c>
      <c r="F5" s="265" t="s">
        <v>26</v>
      </c>
      <c r="G5" s="314" t="s">
        <v>73</v>
      </c>
      <c r="H5" s="265" t="s">
        <v>27</v>
      </c>
      <c r="I5" s="314" t="s">
        <v>73</v>
      </c>
      <c r="J5" s="265" t="s">
        <v>28</v>
      </c>
      <c r="K5" s="314" t="s">
        <v>73</v>
      </c>
      <c r="L5" s="265" t="s">
        <v>29</v>
      </c>
      <c r="M5" s="314" t="s">
        <v>73</v>
      </c>
      <c r="N5" s="265" t="s">
        <v>30</v>
      </c>
      <c r="O5" s="314" t="s">
        <v>73</v>
      </c>
      <c r="P5" s="315" t="s">
        <v>111</v>
      </c>
      <c r="Q5" s="315" t="s">
        <v>112</v>
      </c>
      <c r="R5" s="315" t="s">
        <v>113</v>
      </c>
    </row>
    <row r="6" spans="1:18" s="309" customFormat="1" ht="47.25" x14ac:dyDescent="0.2">
      <c r="A6" s="316" t="s">
        <v>210</v>
      </c>
      <c r="B6" s="317">
        <f>'Прил. 1.6'!B73</f>
        <v>0</v>
      </c>
      <c r="C6" s="318" t="s">
        <v>11</v>
      </c>
      <c r="D6" s="317">
        <f>'Прил. 1.6'!C73</f>
        <v>0</v>
      </c>
      <c r="E6" s="318" t="s">
        <v>11</v>
      </c>
      <c r="F6" s="317">
        <f>'Прил. 1.6'!E73</f>
        <v>0</v>
      </c>
      <c r="G6" s="318" t="s">
        <v>11</v>
      </c>
      <c r="H6" s="317">
        <f>'Прил. 1.6'!G73</f>
        <v>0</v>
      </c>
      <c r="I6" s="318" t="s">
        <v>11</v>
      </c>
      <c r="J6" s="317">
        <f>'Прил. 1.6'!I73</f>
        <v>0</v>
      </c>
      <c r="K6" s="318" t="s">
        <v>11</v>
      </c>
      <c r="L6" s="317">
        <f>'Прил. 1.6'!K73</f>
        <v>0</v>
      </c>
      <c r="M6" s="318" t="s">
        <v>11</v>
      </c>
      <c r="N6" s="317">
        <f>'Прил. 1.6'!M73</f>
        <v>0</v>
      </c>
      <c r="O6" s="318" t="s">
        <v>11</v>
      </c>
    </row>
    <row r="7" spans="1:18" s="309" customFormat="1" x14ac:dyDescent="0.2">
      <c r="A7" s="319" t="s">
        <v>115</v>
      </c>
      <c r="B7" s="320"/>
      <c r="C7" s="321">
        <f>IF(B$6=0,0,B7/B$6)</f>
        <v>0</v>
      </c>
      <c r="D7" s="320"/>
      <c r="E7" s="321">
        <f>IF(D$6=0,0,D7/D$6)</f>
        <v>0</v>
      </c>
      <c r="F7" s="320"/>
      <c r="G7" s="321">
        <f>IF(F$6=0,0,F7/F$6)</f>
        <v>0</v>
      </c>
      <c r="H7" s="320">
        <f>ROUND(H$6*I7,0)</f>
        <v>0</v>
      </c>
      <c r="I7" s="321">
        <f t="shared" ref="I7:I16" si="0">AVERAGE(E7,G7,C7)</f>
        <v>0</v>
      </c>
      <c r="J7" s="320">
        <f>ROUND(J$6*K7,0)</f>
        <v>0</v>
      </c>
      <c r="K7" s="321">
        <f>I7</f>
        <v>0</v>
      </c>
      <c r="L7" s="320">
        <f>ROUND(L$6*M7,0)</f>
        <v>0</v>
      </c>
      <c r="M7" s="321">
        <f>K7</f>
        <v>0</v>
      </c>
      <c r="N7" s="320">
        <f>ROUND(N$6*O7,0)</f>
        <v>0</v>
      </c>
      <c r="O7" s="321">
        <f>M7</f>
        <v>0</v>
      </c>
    </row>
    <row r="8" spans="1:18" s="309" customFormat="1" x14ac:dyDescent="0.2">
      <c r="A8" s="319" t="s">
        <v>116</v>
      </c>
      <c r="B8" s="320"/>
      <c r="C8" s="321">
        <f t="shared" ref="C8:E16" si="1">IF(B$6=0,0,B8/B$6)</f>
        <v>0</v>
      </c>
      <c r="D8" s="320"/>
      <c r="E8" s="321">
        <f t="shared" si="1"/>
        <v>0</v>
      </c>
      <c r="F8" s="320"/>
      <c r="G8" s="321">
        <f t="shared" ref="G8:G16" si="2">IF(F$6=0,0,F8/F$6)</f>
        <v>0</v>
      </c>
      <c r="H8" s="320">
        <f t="shared" ref="H8:J16" si="3">ROUND(H$6*I8,0)</f>
        <v>0</v>
      </c>
      <c r="I8" s="321">
        <f t="shared" si="0"/>
        <v>0</v>
      </c>
      <c r="J8" s="320">
        <f t="shared" si="3"/>
        <v>0</v>
      </c>
      <c r="K8" s="321">
        <f t="shared" ref="K8:O16" si="4">I8</f>
        <v>0</v>
      </c>
      <c r="L8" s="320">
        <f t="shared" ref="L8:L16" si="5">ROUND(L$6*M8,0)</f>
        <v>0</v>
      </c>
      <c r="M8" s="321">
        <f t="shared" si="4"/>
        <v>0</v>
      </c>
      <c r="N8" s="320">
        <f t="shared" ref="N8:N16" si="6">ROUND(N$6*O8,0)</f>
        <v>0</v>
      </c>
      <c r="O8" s="321">
        <f t="shared" si="4"/>
        <v>0</v>
      </c>
    </row>
    <row r="9" spans="1:18" s="309" customFormat="1" x14ac:dyDescent="0.2">
      <c r="A9" s="319" t="s">
        <v>117</v>
      </c>
      <c r="B9" s="320"/>
      <c r="C9" s="321">
        <f t="shared" si="1"/>
        <v>0</v>
      </c>
      <c r="D9" s="320"/>
      <c r="E9" s="321">
        <f t="shared" si="1"/>
        <v>0</v>
      </c>
      <c r="F9" s="320"/>
      <c r="G9" s="321">
        <f>IF(F$6=0,0,F9/F$6)</f>
        <v>0</v>
      </c>
      <c r="H9" s="320">
        <f t="shared" si="3"/>
        <v>0</v>
      </c>
      <c r="I9" s="321">
        <f t="shared" si="0"/>
        <v>0</v>
      </c>
      <c r="J9" s="320">
        <f t="shared" si="3"/>
        <v>0</v>
      </c>
      <c r="K9" s="321">
        <f t="shared" si="4"/>
        <v>0</v>
      </c>
      <c r="L9" s="320">
        <f t="shared" si="5"/>
        <v>0</v>
      </c>
      <c r="M9" s="321">
        <f t="shared" si="4"/>
        <v>0</v>
      </c>
      <c r="N9" s="320">
        <f t="shared" si="6"/>
        <v>0</v>
      </c>
      <c r="O9" s="321">
        <f t="shared" si="4"/>
        <v>0</v>
      </c>
    </row>
    <row r="10" spans="1:18" s="309" customFormat="1" x14ac:dyDescent="0.2">
      <c r="A10" s="319" t="s">
        <v>118</v>
      </c>
      <c r="B10" s="320"/>
      <c r="C10" s="321">
        <f t="shared" si="1"/>
        <v>0</v>
      </c>
      <c r="D10" s="320"/>
      <c r="E10" s="321">
        <f t="shared" si="1"/>
        <v>0</v>
      </c>
      <c r="F10" s="320"/>
      <c r="G10" s="321">
        <f t="shared" si="2"/>
        <v>0</v>
      </c>
      <c r="H10" s="320">
        <f t="shared" si="3"/>
        <v>0</v>
      </c>
      <c r="I10" s="321">
        <f t="shared" si="0"/>
        <v>0</v>
      </c>
      <c r="J10" s="320">
        <f t="shared" si="3"/>
        <v>0</v>
      </c>
      <c r="K10" s="321">
        <f t="shared" si="4"/>
        <v>0</v>
      </c>
      <c r="L10" s="320">
        <f t="shared" si="5"/>
        <v>0</v>
      </c>
      <c r="M10" s="321">
        <f t="shared" si="4"/>
        <v>0</v>
      </c>
      <c r="N10" s="320">
        <f t="shared" si="6"/>
        <v>0</v>
      </c>
      <c r="O10" s="321">
        <f t="shared" si="4"/>
        <v>0</v>
      </c>
    </row>
    <row r="11" spans="1:18" s="309" customFormat="1" x14ac:dyDescent="0.2">
      <c r="A11" s="319" t="s">
        <v>119</v>
      </c>
      <c r="B11" s="320"/>
      <c r="C11" s="321">
        <f t="shared" si="1"/>
        <v>0</v>
      </c>
      <c r="D11" s="320"/>
      <c r="E11" s="321">
        <f t="shared" si="1"/>
        <v>0</v>
      </c>
      <c r="F11" s="320"/>
      <c r="G11" s="321">
        <f t="shared" si="2"/>
        <v>0</v>
      </c>
      <c r="H11" s="320">
        <f t="shared" si="3"/>
        <v>0</v>
      </c>
      <c r="I11" s="321">
        <f t="shared" si="0"/>
        <v>0</v>
      </c>
      <c r="J11" s="320">
        <f t="shared" si="3"/>
        <v>0</v>
      </c>
      <c r="K11" s="321">
        <f t="shared" si="4"/>
        <v>0</v>
      </c>
      <c r="L11" s="320">
        <f t="shared" si="5"/>
        <v>0</v>
      </c>
      <c r="M11" s="321">
        <f t="shared" si="4"/>
        <v>0</v>
      </c>
      <c r="N11" s="320">
        <f t="shared" si="6"/>
        <v>0</v>
      </c>
      <c r="O11" s="321">
        <f t="shared" si="4"/>
        <v>0</v>
      </c>
    </row>
    <row r="12" spans="1:18" s="309" customFormat="1" x14ac:dyDescent="0.2">
      <c r="A12" s="319" t="s">
        <v>120</v>
      </c>
      <c r="B12" s="320"/>
      <c r="C12" s="321">
        <f t="shared" si="1"/>
        <v>0</v>
      </c>
      <c r="D12" s="320"/>
      <c r="E12" s="321">
        <f t="shared" si="1"/>
        <v>0</v>
      </c>
      <c r="F12" s="320"/>
      <c r="G12" s="321">
        <f t="shared" si="2"/>
        <v>0</v>
      </c>
      <c r="H12" s="320">
        <f t="shared" si="3"/>
        <v>0</v>
      </c>
      <c r="I12" s="321">
        <f t="shared" si="0"/>
        <v>0</v>
      </c>
      <c r="J12" s="320">
        <f t="shared" si="3"/>
        <v>0</v>
      </c>
      <c r="K12" s="321">
        <f t="shared" si="4"/>
        <v>0</v>
      </c>
      <c r="L12" s="320">
        <f t="shared" si="5"/>
        <v>0</v>
      </c>
      <c r="M12" s="321">
        <f t="shared" si="4"/>
        <v>0</v>
      </c>
      <c r="N12" s="320">
        <f t="shared" si="6"/>
        <v>0</v>
      </c>
      <c r="O12" s="321">
        <f t="shared" si="4"/>
        <v>0</v>
      </c>
    </row>
    <row r="13" spans="1:18" s="309" customFormat="1" x14ac:dyDescent="0.2">
      <c r="A13" s="319" t="s">
        <v>121</v>
      </c>
      <c r="B13" s="320"/>
      <c r="C13" s="321">
        <f t="shared" si="1"/>
        <v>0</v>
      </c>
      <c r="D13" s="320"/>
      <c r="E13" s="321">
        <f t="shared" si="1"/>
        <v>0</v>
      </c>
      <c r="F13" s="320"/>
      <c r="G13" s="321">
        <f t="shared" si="2"/>
        <v>0</v>
      </c>
      <c r="H13" s="320">
        <f t="shared" si="3"/>
        <v>0</v>
      </c>
      <c r="I13" s="321">
        <f t="shared" si="0"/>
        <v>0</v>
      </c>
      <c r="J13" s="320">
        <f t="shared" si="3"/>
        <v>0</v>
      </c>
      <c r="K13" s="321">
        <f t="shared" si="4"/>
        <v>0</v>
      </c>
      <c r="L13" s="320">
        <f t="shared" si="5"/>
        <v>0</v>
      </c>
      <c r="M13" s="321">
        <f t="shared" si="4"/>
        <v>0</v>
      </c>
      <c r="N13" s="320">
        <f t="shared" si="6"/>
        <v>0</v>
      </c>
      <c r="O13" s="321">
        <f t="shared" si="4"/>
        <v>0</v>
      </c>
    </row>
    <row r="14" spans="1:18" s="309" customFormat="1" x14ac:dyDescent="0.2">
      <c r="A14" s="319" t="s">
        <v>122</v>
      </c>
      <c r="B14" s="320"/>
      <c r="C14" s="321">
        <f t="shared" si="1"/>
        <v>0</v>
      </c>
      <c r="D14" s="320"/>
      <c r="E14" s="321">
        <f t="shared" si="1"/>
        <v>0</v>
      </c>
      <c r="F14" s="320"/>
      <c r="G14" s="321">
        <f t="shared" si="2"/>
        <v>0</v>
      </c>
      <c r="H14" s="320">
        <f t="shared" si="3"/>
        <v>0</v>
      </c>
      <c r="I14" s="321">
        <f t="shared" si="0"/>
        <v>0</v>
      </c>
      <c r="J14" s="320">
        <f t="shared" si="3"/>
        <v>0</v>
      </c>
      <c r="K14" s="321">
        <f t="shared" si="4"/>
        <v>0</v>
      </c>
      <c r="L14" s="320">
        <f t="shared" si="5"/>
        <v>0</v>
      </c>
      <c r="M14" s="321">
        <f t="shared" si="4"/>
        <v>0</v>
      </c>
      <c r="N14" s="320">
        <f t="shared" si="6"/>
        <v>0</v>
      </c>
      <c r="O14" s="321">
        <f t="shared" si="4"/>
        <v>0</v>
      </c>
    </row>
    <row r="15" spans="1:18" s="309" customFormat="1" x14ac:dyDescent="0.2">
      <c r="A15" s="319" t="s">
        <v>123</v>
      </c>
      <c r="B15" s="320"/>
      <c r="C15" s="321">
        <f t="shared" si="1"/>
        <v>0</v>
      </c>
      <c r="D15" s="320"/>
      <c r="E15" s="321">
        <f t="shared" si="1"/>
        <v>0</v>
      </c>
      <c r="F15" s="320"/>
      <c r="G15" s="321">
        <f t="shared" si="2"/>
        <v>0</v>
      </c>
      <c r="H15" s="320">
        <f t="shared" si="3"/>
        <v>0</v>
      </c>
      <c r="I15" s="321">
        <f t="shared" si="0"/>
        <v>0</v>
      </c>
      <c r="J15" s="320">
        <f t="shared" si="3"/>
        <v>0</v>
      </c>
      <c r="K15" s="321">
        <f t="shared" si="4"/>
        <v>0</v>
      </c>
      <c r="L15" s="320">
        <f t="shared" si="5"/>
        <v>0</v>
      </c>
      <c r="M15" s="321">
        <f t="shared" si="4"/>
        <v>0</v>
      </c>
      <c r="N15" s="320">
        <f t="shared" si="6"/>
        <v>0</v>
      </c>
      <c r="O15" s="321">
        <f t="shared" si="4"/>
        <v>0</v>
      </c>
    </row>
    <row r="16" spans="1:18" s="309" customFormat="1" x14ac:dyDescent="0.2">
      <c r="A16" s="319" t="s">
        <v>124</v>
      </c>
      <c r="B16" s="320"/>
      <c r="C16" s="321">
        <f t="shared" si="1"/>
        <v>0</v>
      </c>
      <c r="D16" s="320"/>
      <c r="E16" s="321">
        <f t="shared" si="1"/>
        <v>0</v>
      </c>
      <c r="F16" s="320"/>
      <c r="G16" s="321">
        <f t="shared" si="2"/>
        <v>0</v>
      </c>
      <c r="H16" s="320">
        <f t="shared" si="3"/>
        <v>0</v>
      </c>
      <c r="I16" s="321">
        <f t="shared" si="0"/>
        <v>0</v>
      </c>
      <c r="J16" s="320">
        <f t="shared" si="3"/>
        <v>0</v>
      </c>
      <c r="K16" s="321">
        <f t="shared" si="4"/>
        <v>0</v>
      </c>
      <c r="L16" s="320">
        <f t="shared" si="5"/>
        <v>0</v>
      </c>
      <c r="M16" s="321">
        <f t="shared" si="4"/>
        <v>0</v>
      </c>
      <c r="N16" s="320">
        <f t="shared" si="6"/>
        <v>0</v>
      </c>
      <c r="O16" s="321">
        <f t="shared" si="4"/>
        <v>0</v>
      </c>
    </row>
    <row r="17" spans="1:15" ht="31.5" x14ac:dyDescent="0.2">
      <c r="A17" s="322" t="s">
        <v>227</v>
      </c>
      <c r="B17" s="323" t="s">
        <v>11</v>
      </c>
      <c r="C17" s="324" t="s">
        <v>11</v>
      </c>
      <c r="D17" s="323" t="s">
        <v>11</v>
      </c>
      <c r="E17" s="324" t="s">
        <v>11</v>
      </c>
      <c r="F17" s="323" t="s">
        <v>11</v>
      </c>
      <c r="G17" s="324" t="s">
        <v>11</v>
      </c>
      <c r="H17" s="323">
        <f>H18+H19+H20+H21+H22+H23+H24+H25+H26+H27</f>
        <v>0</v>
      </c>
      <c r="I17" s="325" t="s">
        <v>11</v>
      </c>
      <c r="J17" s="323">
        <f>J18+J19+J20+J21+J22+J23+J24+J25+J26+J27</f>
        <v>0</v>
      </c>
      <c r="K17" s="325" t="s">
        <v>11</v>
      </c>
      <c r="L17" s="323">
        <f>L18+L19+L20+L21+L22+L23+L24+L25+L26+L27</f>
        <v>0</v>
      </c>
      <c r="M17" s="325" t="s">
        <v>11</v>
      </c>
      <c r="N17" s="323">
        <f>N18+N19+N20+N21+N22+N23+N24+N25+N26+N27</f>
        <v>0</v>
      </c>
      <c r="O17" s="325" t="s">
        <v>11</v>
      </c>
    </row>
    <row r="18" spans="1:15" x14ac:dyDescent="0.2">
      <c r="A18" s="327" t="s">
        <v>115</v>
      </c>
      <c r="B18" s="328" t="s">
        <v>11</v>
      </c>
      <c r="C18" s="329" t="s">
        <v>11</v>
      </c>
      <c r="D18" s="328" t="s">
        <v>11</v>
      </c>
      <c r="E18" s="329" t="s">
        <v>11</v>
      </c>
      <c r="F18" s="328" t="s">
        <v>11</v>
      </c>
      <c r="G18" s="329" t="s">
        <v>11</v>
      </c>
      <c r="H18" s="328">
        <f>ROUND(H7*I18,0)</f>
        <v>0</v>
      </c>
      <c r="I18" s="330">
        <v>0.5</v>
      </c>
      <c r="J18" s="328">
        <f>ROUND(J7*K18,0)</f>
        <v>0</v>
      </c>
      <c r="K18" s="330">
        <f>I18</f>
        <v>0.5</v>
      </c>
      <c r="L18" s="328">
        <f>ROUND(L7*M18,0)</f>
        <v>0</v>
      </c>
      <c r="M18" s="330">
        <f>K18</f>
        <v>0.5</v>
      </c>
      <c r="N18" s="328">
        <f>ROUND(N7*O18,0)</f>
        <v>0</v>
      </c>
      <c r="O18" s="330">
        <f>M18</f>
        <v>0.5</v>
      </c>
    </row>
    <row r="19" spans="1:15" x14ac:dyDescent="0.2">
      <c r="A19" s="327" t="s">
        <v>116</v>
      </c>
      <c r="B19" s="328" t="s">
        <v>11</v>
      </c>
      <c r="C19" s="329" t="s">
        <v>11</v>
      </c>
      <c r="D19" s="328" t="s">
        <v>11</v>
      </c>
      <c r="E19" s="329" t="s">
        <v>11</v>
      </c>
      <c r="F19" s="328" t="s">
        <v>11</v>
      </c>
      <c r="G19" s="329" t="s">
        <v>11</v>
      </c>
      <c r="H19" s="328">
        <f t="shared" ref="H19:J27" si="7">ROUND(H8*I19,0)</f>
        <v>0</v>
      </c>
      <c r="I19" s="330">
        <v>1</v>
      </c>
      <c r="J19" s="328">
        <f t="shared" si="7"/>
        <v>0</v>
      </c>
      <c r="K19" s="330">
        <f t="shared" ref="K19:O27" si="8">I19</f>
        <v>1</v>
      </c>
      <c r="L19" s="328">
        <f t="shared" ref="L19:L27" si="9">ROUND(L8*M19,0)</f>
        <v>0</v>
      </c>
      <c r="M19" s="330">
        <f t="shared" si="8"/>
        <v>1</v>
      </c>
      <c r="N19" s="328">
        <f t="shared" ref="N19:N27" si="10">ROUND(N8*O19,0)</f>
        <v>0</v>
      </c>
      <c r="O19" s="330">
        <f t="shared" si="8"/>
        <v>1</v>
      </c>
    </row>
    <row r="20" spans="1:15" x14ac:dyDescent="0.2">
      <c r="A20" s="327" t="s">
        <v>117</v>
      </c>
      <c r="B20" s="328" t="s">
        <v>11</v>
      </c>
      <c r="C20" s="329" t="s">
        <v>11</v>
      </c>
      <c r="D20" s="328" t="s">
        <v>11</v>
      </c>
      <c r="E20" s="329" t="s">
        <v>11</v>
      </c>
      <c r="F20" s="328" t="s">
        <v>11</v>
      </c>
      <c r="G20" s="329" t="s">
        <v>11</v>
      </c>
      <c r="H20" s="328">
        <f t="shared" si="7"/>
        <v>0</v>
      </c>
      <c r="I20" s="330">
        <v>1</v>
      </c>
      <c r="J20" s="328">
        <f t="shared" si="7"/>
        <v>0</v>
      </c>
      <c r="K20" s="330">
        <f t="shared" si="8"/>
        <v>1</v>
      </c>
      <c r="L20" s="328">
        <f t="shared" si="9"/>
        <v>0</v>
      </c>
      <c r="M20" s="330">
        <f t="shared" si="8"/>
        <v>1</v>
      </c>
      <c r="N20" s="328">
        <f t="shared" si="10"/>
        <v>0</v>
      </c>
      <c r="O20" s="330">
        <f t="shared" si="8"/>
        <v>1</v>
      </c>
    </row>
    <row r="21" spans="1:15" x14ac:dyDescent="0.2">
      <c r="A21" s="327" t="s">
        <v>118</v>
      </c>
      <c r="B21" s="328" t="s">
        <v>11</v>
      </c>
      <c r="C21" s="329" t="s">
        <v>11</v>
      </c>
      <c r="D21" s="328" t="s">
        <v>11</v>
      </c>
      <c r="E21" s="329" t="s">
        <v>11</v>
      </c>
      <c r="F21" s="328" t="s">
        <v>11</v>
      </c>
      <c r="G21" s="329" t="s">
        <v>11</v>
      </c>
      <c r="H21" s="328">
        <f t="shared" si="7"/>
        <v>0</v>
      </c>
      <c r="I21" s="330">
        <v>1</v>
      </c>
      <c r="J21" s="328">
        <f t="shared" si="7"/>
        <v>0</v>
      </c>
      <c r="K21" s="330">
        <f t="shared" si="8"/>
        <v>1</v>
      </c>
      <c r="L21" s="328">
        <f t="shared" si="9"/>
        <v>0</v>
      </c>
      <c r="M21" s="330">
        <f t="shared" si="8"/>
        <v>1</v>
      </c>
      <c r="N21" s="328">
        <f t="shared" si="10"/>
        <v>0</v>
      </c>
      <c r="O21" s="330">
        <f t="shared" si="8"/>
        <v>1</v>
      </c>
    </row>
    <row r="22" spans="1:15" x14ac:dyDescent="0.2">
      <c r="A22" s="327" t="s">
        <v>119</v>
      </c>
      <c r="B22" s="328" t="s">
        <v>11</v>
      </c>
      <c r="C22" s="329" t="s">
        <v>11</v>
      </c>
      <c r="D22" s="328" t="s">
        <v>11</v>
      </c>
      <c r="E22" s="329" t="s">
        <v>11</v>
      </c>
      <c r="F22" s="328" t="s">
        <v>11</v>
      </c>
      <c r="G22" s="329" t="s">
        <v>11</v>
      </c>
      <c r="H22" s="328">
        <f t="shared" si="7"/>
        <v>0</v>
      </c>
      <c r="I22" s="330">
        <v>0.1</v>
      </c>
      <c r="J22" s="328">
        <f t="shared" si="7"/>
        <v>0</v>
      </c>
      <c r="K22" s="330">
        <f t="shared" si="8"/>
        <v>0.1</v>
      </c>
      <c r="L22" s="328">
        <f t="shared" si="9"/>
        <v>0</v>
      </c>
      <c r="M22" s="330">
        <f t="shared" si="8"/>
        <v>0.1</v>
      </c>
      <c r="N22" s="328">
        <f t="shared" si="10"/>
        <v>0</v>
      </c>
      <c r="O22" s="330">
        <f t="shared" si="8"/>
        <v>0.1</v>
      </c>
    </row>
    <row r="23" spans="1:15" x14ac:dyDescent="0.2">
      <c r="A23" s="327" t="s">
        <v>120</v>
      </c>
      <c r="B23" s="328" t="s">
        <v>11</v>
      </c>
      <c r="C23" s="329" t="s">
        <v>11</v>
      </c>
      <c r="D23" s="328" t="s">
        <v>11</v>
      </c>
      <c r="E23" s="329" t="s">
        <v>11</v>
      </c>
      <c r="F23" s="328" t="s">
        <v>11</v>
      </c>
      <c r="G23" s="329" t="s">
        <v>11</v>
      </c>
      <c r="H23" s="328">
        <f t="shared" si="7"/>
        <v>0</v>
      </c>
      <c r="I23" s="330">
        <v>0.1</v>
      </c>
      <c r="J23" s="328">
        <f t="shared" si="7"/>
        <v>0</v>
      </c>
      <c r="K23" s="330">
        <f t="shared" si="8"/>
        <v>0.1</v>
      </c>
      <c r="L23" s="328">
        <f t="shared" si="9"/>
        <v>0</v>
      </c>
      <c r="M23" s="330">
        <f t="shared" si="8"/>
        <v>0.1</v>
      </c>
      <c r="N23" s="328">
        <f t="shared" si="10"/>
        <v>0</v>
      </c>
      <c r="O23" s="330">
        <f t="shared" si="8"/>
        <v>0.1</v>
      </c>
    </row>
    <row r="24" spans="1:15" x14ac:dyDescent="0.2">
      <c r="A24" s="327" t="s">
        <v>121</v>
      </c>
      <c r="B24" s="328" t="s">
        <v>11</v>
      </c>
      <c r="C24" s="329" t="s">
        <v>11</v>
      </c>
      <c r="D24" s="328" t="s">
        <v>11</v>
      </c>
      <c r="E24" s="329" t="s">
        <v>11</v>
      </c>
      <c r="F24" s="328" t="s">
        <v>11</v>
      </c>
      <c r="G24" s="329" t="s">
        <v>11</v>
      </c>
      <c r="H24" s="328">
        <f t="shared" si="7"/>
        <v>0</v>
      </c>
      <c r="I24" s="330">
        <v>0.1</v>
      </c>
      <c r="J24" s="328">
        <f t="shared" si="7"/>
        <v>0</v>
      </c>
      <c r="K24" s="330">
        <f t="shared" si="8"/>
        <v>0.1</v>
      </c>
      <c r="L24" s="328">
        <f t="shared" si="9"/>
        <v>0</v>
      </c>
      <c r="M24" s="330">
        <f t="shared" si="8"/>
        <v>0.1</v>
      </c>
      <c r="N24" s="328">
        <f t="shared" si="10"/>
        <v>0</v>
      </c>
      <c r="O24" s="330">
        <f t="shared" si="8"/>
        <v>0.1</v>
      </c>
    </row>
    <row r="25" spans="1:15" x14ac:dyDescent="0.2">
      <c r="A25" s="327" t="s">
        <v>122</v>
      </c>
      <c r="B25" s="328" t="s">
        <v>11</v>
      </c>
      <c r="C25" s="329" t="s">
        <v>11</v>
      </c>
      <c r="D25" s="328" t="s">
        <v>11</v>
      </c>
      <c r="E25" s="329" t="s">
        <v>11</v>
      </c>
      <c r="F25" s="328" t="s">
        <v>11</v>
      </c>
      <c r="G25" s="329" t="s">
        <v>11</v>
      </c>
      <c r="H25" s="328">
        <f t="shared" si="7"/>
        <v>0</v>
      </c>
      <c r="I25" s="330">
        <v>1</v>
      </c>
      <c r="J25" s="328">
        <f t="shared" si="7"/>
        <v>0</v>
      </c>
      <c r="K25" s="330">
        <f t="shared" si="8"/>
        <v>1</v>
      </c>
      <c r="L25" s="328">
        <f t="shared" si="9"/>
        <v>0</v>
      </c>
      <c r="M25" s="330">
        <f t="shared" si="8"/>
        <v>1</v>
      </c>
      <c r="N25" s="328">
        <f t="shared" si="10"/>
        <v>0</v>
      </c>
      <c r="O25" s="330">
        <f t="shared" si="8"/>
        <v>1</v>
      </c>
    </row>
    <row r="26" spans="1:15" x14ac:dyDescent="0.2">
      <c r="A26" s="327" t="s">
        <v>123</v>
      </c>
      <c r="B26" s="328" t="s">
        <v>11</v>
      </c>
      <c r="C26" s="329" t="s">
        <v>11</v>
      </c>
      <c r="D26" s="328" t="s">
        <v>11</v>
      </c>
      <c r="E26" s="329" t="s">
        <v>11</v>
      </c>
      <c r="F26" s="328" t="s">
        <v>11</v>
      </c>
      <c r="G26" s="329" t="s">
        <v>11</v>
      </c>
      <c r="H26" s="328">
        <f t="shared" si="7"/>
        <v>0</v>
      </c>
      <c r="I26" s="330">
        <v>1</v>
      </c>
      <c r="J26" s="328">
        <f t="shared" si="7"/>
        <v>0</v>
      </c>
      <c r="K26" s="330">
        <f t="shared" si="8"/>
        <v>1</v>
      </c>
      <c r="L26" s="328">
        <f t="shared" si="9"/>
        <v>0</v>
      </c>
      <c r="M26" s="330">
        <f t="shared" si="8"/>
        <v>1</v>
      </c>
      <c r="N26" s="328">
        <f t="shared" si="10"/>
        <v>0</v>
      </c>
      <c r="O26" s="330">
        <f t="shared" si="8"/>
        <v>1</v>
      </c>
    </row>
    <row r="27" spans="1:15" x14ac:dyDescent="0.2">
      <c r="A27" s="327" t="s">
        <v>124</v>
      </c>
      <c r="B27" s="328" t="s">
        <v>11</v>
      </c>
      <c r="C27" s="329" t="s">
        <v>11</v>
      </c>
      <c r="D27" s="328" t="s">
        <v>11</v>
      </c>
      <c r="E27" s="329" t="s">
        <v>11</v>
      </c>
      <c r="F27" s="328" t="s">
        <v>11</v>
      </c>
      <c r="G27" s="329" t="s">
        <v>11</v>
      </c>
      <c r="H27" s="328">
        <f t="shared" si="7"/>
        <v>0</v>
      </c>
      <c r="I27" s="330">
        <v>1</v>
      </c>
      <c r="J27" s="328">
        <f t="shared" si="7"/>
        <v>0</v>
      </c>
      <c r="K27" s="330">
        <f t="shared" si="8"/>
        <v>1</v>
      </c>
      <c r="L27" s="328">
        <f t="shared" si="9"/>
        <v>0</v>
      </c>
      <c r="M27" s="330">
        <f t="shared" si="8"/>
        <v>1</v>
      </c>
      <c r="N27" s="328">
        <f t="shared" si="10"/>
        <v>0</v>
      </c>
      <c r="O27" s="330">
        <f t="shared" si="8"/>
        <v>1</v>
      </c>
    </row>
    <row r="28" spans="1:15" s="336" customFormat="1" x14ac:dyDescent="0.2">
      <c r="A28" s="331" t="s">
        <v>228</v>
      </c>
      <c r="B28" s="332"/>
      <c r="C28" s="333"/>
      <c r="D28" s="332"/>
      <c r="E28" s="333"/>
      <c r="F28" s="332"/>
      <c r="G28" s="333"/>
      <c r="H28" s="332"/>
      <c r="I28" s="334"/>
      <c r="J28" s="332"/>
      <c r="K28" s="334"/>
      <c r="L28" s="332"/>
      <c r="M28" s="334"/>
      <c r="N28" s="332"/>
      <c r="O28" s="335"/>
    </row>
    <row r="29" spans="1:15" ht="31.5" x14ac:dyDescent="0.2">
      <c r="A29" s="322" t="s">
        <v>128</v>
      </c>
      <c r="B29" s="323" t="s">
        <v>11</v>
      </c>
      <c r="C29" s="324" t="s">
        <v>11</v>
      </c>
      <c r="D29" s="323" t="s">
        <v>11</v>
      </c>
      <c r="E29" s="324" t="s">
        <v>11</v>
      </c>
      <c r="F29" s="323" t="s">
        <v>11</v>
      </c>
      <c r="G29" s="324" t="s">
        <v>11</v>
      </c>
      <c r="H29" s="323">
        <f>H30+H31+H32+H33+H34+H35+H36+H37+H38+H39</f>
        <v>0</v>
      </c>
      <c r="I29" s="324" t="s">
        <v>11</v>
      </c>
      <c r="J29" s="323">
        <f>J30+J31+J32+J33+J34+J35+J36+J37+J38+J39</f>
        <v>0</v>
      </c>
      <c r="K29" s="324" t="s">
        <v>11</v>
      </c>
      <c r="L29" s="323">
        <f>L30+L31+L32+L33+L34+L35+L36+L37+L38+L39</f>
        <v>0</v>
      </c>
      <c r="M29" s="324" t="s">
        <v>11</v>
      </c>
      <c r="N29" s="323">
        <f>N30+N31+N32+N33+N34+N35+N36+N37+N38+N39</f>
        <v>0</v>
      </c>
      <c r="O29" s="324" t="s">
        <v>11</v>
      </c>
    </row>
    <row r="30" spans="1:15" x14ac:dyDescent="0.2">
      <c r="A30" s="327" t="s">
        <v>115</v>
      </c>
      <c r="B30" s="328" t="s">
        <v>11</v>
      </c>
      <c r="C30" s="329" t="s">
        <v>11</v>
      </c>
      <c r="D30" s="328" t="s">
        <v>11</v>
      </c>
      <c r="E30" s="329" t="s">
        <v>11</v>
      </c>
      <c r="F30" s="328" t="s">
        <v>11</v>
      </c>
      <c r="G30" s="329" t="s">
        <v>11</v>
      </c>
      <c r="H30" s="328"/>
      <c r="I30" s="329" t="s">
        <v>11</v>
      </c>
      <c r="J30" s="328">
        <f>H30*'Прил. 1.6'!$J$73</f>
        <v>0</v>
      </c>
      <c r="K30" s="329" t="s">
        <v>11</v>
      </c>
      <c r="L30" s="328">
        <f>J30*'Прил. 1.6'!$L$73</f>
        <v>0</v>
      </c>
      <c r="M30" s="329" t="s">
        <v>11</v>
      </c>
      <c r="N30" s="328">
        <f>L30*'Прил. 1.6'!$N$73</f>
        <v>0</v>
      </c>
      <c r="O30" s="329" t="s">
        <v>11</v>
      </c>
    </row>
    <row r="31" spans="1:15" x14ac:dyDescent="0.2">
      <c r="A31" s="327" t="s">
        <v>116</v>
      </c>
      <c r="B31" s="328" t="s">
        <v>11</v>
      </c>
      <c r="C31" s="329" t="s">
        <v>11</v>
      </c>
      <c r="D31" s="328" t="s">
        <v>11</v>
      </c>
      <c r="E31" s="329" t="s">
        <v>11</v>
      </c>
      <c r="F31" s="328" t="s">
        <v>11</v>
      </c>
      <c r="G31" s="329" t="s">
        <v>11</v>
      </c>
      <c r="H31" s="328"/>
      <c r="I31" s="329" t="s">
        <v>11</v>
      </c>
      <c r="J31" s="328">
        <f>H31*'Прил. 1.6'!$J$73</f>
        <v>0</v>
      </c>
      <c r="K31" s="329" t="s">
        <v>11</v>
      </c>
      <c r="L31" s="328">
        <f>J31*'Прил. 1.6'!$L$73</f>
        <v>0</v>
      </c>
      <c r="M31" s="329" t="s">
        <v>11</v>
      </c>
      <c r="N31" s="328">
        <f>L31*'Прил. 1.6'!$N$73</f>
        <v>0</v>
      </c>
      <c r="O31" s="329" t="s">
        <v>11</v>
      </c>
    </row>
    <row r="32" spans="1:15" x14ac:dyDescent="0.2">
      <c r="A32" s="327" t="s">
        <v>117</v>
      </c>
      <c r="B32" s="328" t="s">
        <v>11</v>
      </c>
      <c r="C32" s="329" t="s">
        <v>11</v>
      </c>
      <c r="D32" s="328" t="s">
        <v>11</v>
      </c>
      <c r="E32" s="329" t="s">
        <v>11</v>
      </c>
      <c r="F32" s="328" t="s">
        <v>11</v>
      </c>
      <c r="G32" s="329" t="s">
        <v>11</v>
      </c>
      <c r="H32" s="328"/>
      <c r="I32" s="329" t="s">
        <v>11</v>
      </c>
      <c r="J32" s="328">
        <f>H32*'Прил. 1.6'!$J$73</f>
        <v>0</v>
      </c>
      <c r="K32" s="329" t="s">
        <v>11</v>
      </c>
      <c r="L32" s="328">
        <f>J32*'Прил. 1.6'!$L$73</f>
        <v>0</v>
      </c>
      <c r="M32" s="329" t="s">
        <v>11</v>
      </c>
      <c r="N32" s="328">
        <f>L32*'Прил. 1.6'!$N$73</f>
        <v>0</v>
      </c>
      <c r="O32" s="329" t="s">
        <v>11</v>
      </c>
    </row>
    <row r="33" spans="1:15" x14ac:dyDescent="0.2">
      <c r="A33" s="327" t="s">
        <v>118</v>
      </c>
      <c r="B33" s="328" t="s">
        <v>11</v>
      </c>
      <c r="C33" s="329" t="s">
        <v>11</v>
      </c>
      <c r="D33" s="328" t="s">
        <v>11</v>
      </c>
      <c r="E33" s="329" t="s">
        <v>11</v>
      </c>
      <c r="F33" s="328" t="s">
        <v>11</v>
      </c>
      <c r="G33" s="329" t="s">
        <v>11</v>
      </c>
      <c r="H33" s="328"/>
      <c r="I33" s="329" t="s">
        <v>11</v>
      </c>
      <c r="J33" s="328">
        <f>H33*'Прил. 1.6'!$J$73</f>
        <v>0</v>
      </c>
      <c r="K33" s="329" t="s">
        <v>11</v>
      </c>
      <c r="L33" s="328">
        <f>J33*'Прил. 1.6'!$L$73</f>
        <v>0</v>
      </c>
      <c r="M33" s="329" t="s">
        <v>11</v>
      </c>
      <c r="N33" s="328">
        <f>L33*'Прил. 1.6'!$N$73</f>
        <v>0</v>
      </c>
      <c r="O33" s="329" t="s">
        <v>11</v>
      </c>
    </row>
    <row r="34" spans="1:15" x14ac:dyDescent="0.2">
      <c r="A34" s="327" t="s">
        <v>119</v>
      </c>
      <c r="B34" s="328" t="s">
        <v>11</v>
      </c>
      <c r="C34" s="329" t="s">
        <v>11</v>
      </c>
      <c r="D34" s="328" t="s">
        <v>11</v>
      </c>
      <c r="E34" s="329" t="s">
        <v>11</v>
      </c>
      <c r="F34" s="328" t="s">
        <v>11</v>
      </c>
      <c r="G34" s="329" t="s">
        <v>11</v>
      </c>
      <c r="H34" s="328"/>
      <c r="I34" s="329" t="s">
        <v>11</v>
      </c>
      <c r="J34" s="328">
        <f>H34*'Прил. 1.6'!$J$73</f>
        <v>0</v>
      </c>
      <c r="K34" s="329" t="s">
        <v>11</v>
      </c>
      <c r="L34" s="328">
        <f>J34*'Прил. 1.6'!$L$73</f>
        <v>0</v>
      </c>
      <c r="M34" s="329" t="s">
        <v>11</v>
      </c>
      <c r="N34" s="328">
        <f>L34*'Прил. 1.6'!$N$73</f>
        <v>0</v>
      </c>
      <c r="O34" s="329" t="s">
        <v>11</v>
      </c>
    </row>
    <row r="35" spans="1:15" x14ac:dyDescent="0.2">
      <c r="A35" s="327" t="s">
        <v>120</v>
      </c>
      <c r="B35" s="328" t="s">
        <v>11</v>
      </c>
      <c r="C35" s="329" t="s">
        <v>11</v>
      </c>
      <c r="D35" s="328" t="s">
        <v>11</v>
      </c>
      <c r="E35" s="329" t="s">
        <v>11</v>
      </c>
      <c r="F35" s="328" t="s">
        <v>11</v>
      </c>
      <c r="G35" s="329" t="s">
        <v>11</v>
      </c>
      <c r="H35" s="328"/>
      <c r="I35" s="329" t="s">
        <v>11</v>
      </c>
      <c r="J35" s="328">
        <f>H35*'Прил. 1.6'!$J$73</f>
        <v>0</v>
      </c>
      <c r="K35" s="329" t="s">
        <v>11</v>
      </c>
      <c r="L35" s="328">
        <f>J35*'Прил. 1.6'!$L$73</f>
        <v>0</v>
      </c>
      <c r="M35" s="329" t="s">
        <v>11</v>
      </c>
      <c r="N35" s="328">
        <f>L35*'Прил. 1.6'!$N$73</f>
        <v>0</v>
      </c>
      <c r="O35" s="329" t="s">
        <v>11</v>
      </c>
    </row>
    <row r="36" spans="1:15" x14ac:dyDescent="0.2">
      <c r="A36" s="327" t="s">
        <v>121</v>
      </c>
      <c r="B36" s="328" t="s">
        <v>11</v>
      </c>
      <c r="C36" s="329" t="s">
        <v>11</v>
      </c>
      <c r="D36" s="328" t="s">
        <v>11</v>
      </c>
      <c r="E36" s="329" t="s">
        <v>11</v>
      </c>
      <c r="F36" s="328" t="s">
        <v>11</v>
      </c>
      <c r="G36" s="329" t="s">
        <v>11</v>
      </c>
      <c r="H36" s="328"/>
      <c r="I36" s="329" t="s">
        <v>11</v>
      </c>
      <c r="J36" s="328">
        <f>H36*'Прил. 1.6'!$J$73</f>
        <v>0</v>
      </c>
      <c r="K36" s="329" t="s">
        <v>11</v>
      </c>
      <c r="L36" s="328">
        <f>J36*'Прил. 1.6'!$L$73</f>
        <v>0</v>
      </c>
      <c r="M36" s="329" t="s">
        <v>11</v>
      </c>
      <c r="N36" s="328">
        <f>L36*'Прил. 1.6'!$N$73</f>
        <v>0</v>
      </c>
      <c r="O36" s="329" t="s">
        <v>11</v>
      </c>
    </row>
    <row r="37" spans="1:15" x14ac:dyDescent="0.2">
      <c r="A37" s="327" t="s">
        <v>122</v>
      </c>
      <c r="B37" s="328" t="s">
        <v>11</v>
      </c>
      <c r="C37" s="329" t="s">
        <v>11</v>
      </c>
      <c r="D37" s="328" t="s">
        <v>11</v>
      </c>
      <c r="E37" s="329" t="s">
        <v>11</v>
      </c>
      <c r="F37" s="328" t="s">
        <v>11</v>
      </c>
      <c r="G37" s="329" t="s">
        <v>11</v>
      </c>
      <c r="H37" s="328"/>
      <c r="I37" s="329" t="s">
        <v>11</v>
      </c>
      <c r="J37" s="328">
        <f>H37*'Прил. 1.6'!$J$73</f>
        <v>0</v>
      </c>
      <c r="K37" s="329" t="s">
        <v>11</v>
      </c>
      <c r="L37" s="328">
        <f>J37*'Прил. 1.6'!$L$73</f>
        <v>0</v>
      </c>
      <c r="M37" s="329" t="s">
        <v>11</v>
      </c>
      <c r="N37" s="328">
        <f>L37*'Прил. 1.6'!$N$73</f>
        <v>0</v>
      </c>
      <c r="O37" s="329" t="s">
        <v>11</v>
      </c>
    </row>
    <row r="38" spans="1:15" x14ac:dyDescent="0.2">
      <c r="A38" s="327" t="s">
        <v>123</v>
      </c>
      <c r="B38" s="328" t="s">
        <v>11</v>
      </c>
      <c r="C38" s="329" t="s">
        <v>11</v>
      </c>
      <c r="D38" s="328" t="s">
        <v>11</v>
      </c>
      <c r="E38" s="329" t="s">
        <v>11</v>
      </c>
      <c r="F38" s="328" t="s">
        <v>11</v>
      </c>
      <c r="G38" s="329" t="s">
        <v>11</v>
      </c>
      <c r="H38" s="328"/>
      <c r="I38" s="329" t="s">
        <v>11</v>
      </c>
      <c r="J38" s="328">
        <f>H38*'Прил. 1.6'!$J$73</f>
        <v>0</v>
      </c>
      <c r="K38" s="329" t="s">
        <v>11</v>
      </c>
      <c r="L38" s="328">
        <f>J38*'Прил. 1.6'!$L$73</f>
        <v>0</v>
      </c>
      <c r="M38" s="329" t="s">
        <v>11</v>
      </c>
      <c r="N38" s="328">
        <f>L38*'Прил. 1.6'!$N$73</f>
        <v>0</v>
      </c>
      <c r="O38" s="329" t="s">
        <v>11</v>
      </c>
    </row>
    <row r="39" spans="1:15" x14ac:dyDescent="0.2">
      <c r="A39" s="327" t="s">
        <v>124</v>
      </c>
      <c r="B39" s="328" t="s">
        <v>11</v>
      </c>
      <c r="C39" s="329" t="s">
        <v>11</v>
      </c>
      <c r="D39" s="328" t="s">
        <v>11</v>
      </c>
      <c r="E39" s="329" t="s">
        <v>11</v>
      </c>
      <c r="F39" s="328" t="s">
        <v>11</v>
      </c>
      <c r="G39" s="329" t="s">
        <v>11</v>
      </c>
      <c r="H39" s="328"/>
      <c r="I39" s="329" t="s">
        <v>11</v>
      </c>
      <c r="J39" s="328">
        <f>H39*'Прил. 1.6'!$J$73</f>
        <v>0</v>
      </c>
      <c r="K39" s="329" t="s">
        <v>11</v>
      </c>
      <c r="L39" s="328">
        <f>J39*'Прил. 1.6'!$L$73</f>
        <v>0</v>
      </c>
      <c r="M39" s="329" t="s">
        <v>11</v>
      </c>
      <c r="N39" s="328">
        <f>L39*'Прил. 1.6'!$N$73</f>
        <v>0</v>
      </c>
      <c r="O39" s="329" t="s">
        <v>11</v>
      </c>
    </row>
    <row r="40" spans="1:15" ht="31.5" x14ac:dyDescent="0.2">
      <c r="A40" s="322" t="s">
        <v>6</v>
      </c>
      <c r="B40" s="323" t="s">
        <v>11</v>
      </c>
      <c r="C40" s="324" t="s">
        <v>11</v>
      </c>
      <c r="D40" s="323" t="s">
        <v>11</v>
      </c>
      <c r="E40" s="324" t="s">
        <v>11</v>
      </c>
      <c r="F40" s="323" t="s">
        <v>11</v>
      </c>
      <c r="G40" s="324" t="s">
        <v>11</v>
      </c>
      <c r="H40" s="323">
        <f>H41+H42+H43+H44+H45+H46+H47+H48+H49+H50</f>
        <v>0</v>
      </c>
      <c r="I40" s="324" t="s">
        <v>11</v>
      </c>
      <c r="J40" s="323">
        <f>J41+J42+J43+J44+J45+J46+J47+J48+J49+J50</f>
        <v>0</v>
      </c>
      <c r="K40" s="324" t="s">
        <v>11</v>
      </c>
      <c r="L40" s="323">
        <f>L41+L42+L43+L44+L45+L46+L47+L48+L49+L50</f>
        <v>0</v>
      </c>
      <c r="M40" s="324" t="s">
        <v>11</v>
      </c>
      <c r="N40" s="323">
        <f>N41+N42+N43+N44+N45+N46+N47+N48+N49+N50</f>
        <v>0</v>
      </c>
      <c r="O40" s="324" t="s">
        <v>11</v>
      </c>
    </row>
    <row r="41" spans="1:15" x14ac:dyDescent="0.2">
      <c r="A41" s="327" t="s">
        <v>115</v>
      </c>
      <c r="B41" s="328" t="s">
        <v>11</v>
      </c>
      <c r="C41" s="329" t="s">
        <v>11</v>
      </c>
      <c r="D41" s="328" t="s">
        <v>11</v>
      </c>
      <c r="E41" s="329" t="s">
        <v>11</v>
      </c>
      <c r="F41" s="328" t="s">
        <v>11</v>
      </c>
      <c r="G41" s="329" t="s">
        <v>11</v>
      </c>
      <c r="H41" s="328"/>
      <c r="I41" s="329" t="s">
        <v>11</v>
      </c>
      <c r="J41" s="328"/>
      <c r="K41" s="329" t="s">
        <v>11</v>
      </c>
      <c r="L41" s="328"/>
      <c r="M41" s="329" t="s">
        <v>11</v>
      </c>
      <c r="N41" s="328"/>
      <c r="O41" s="329" t="s">
        <v>11</v>
      </c>
    </row>
    <row r="42" spans="1:15" x14ac:dyDescent="0.2">
      <c r="A42" s="327" t="s">
        <v>116</v>
      </c>
      <c r="B42" s="328" t="s">
        <v>11</v>
      </c>
      <c r="C42" s="329" t="s">
        <v>11</v>
      </c>
      <c r="D42" s="328" t="s">
        <v>11</v>
      </c>
      <c r="E42" s="329" t="s">
        <v>11</v>
      </c>
      <c r="F42" s="328" t="s">
        <v>11</v>
      </c>
      <c r="G42" s="329" t="s">
        <v>11</v>
      </c>
      <c r="H42" s="328"/>
      <c r="I42" s="329" t="s">
        <v>11</v>
      </c>
      <c r="J42" s="328"/>
      <c r="K42" s="329" t="s">
        <v>11</v>
      </c>
      <c r="L42" s="328"/>
      <c r="M42" s="329" t="s">
        <v>11</v>
      </c>
      <c r="N42" s="328"/>
      <c r="O42" s="329" t="s">
        <v>11</v>
      </c>
    </row>
    <row r="43" spans="1:15" x14ac:dyDescent="0.2">
      <c r="A43" s="327" t="s">
        <v>117</v>
      </c>
      <c r="B43" s="328" t="s">
        <v>11</v>
      </c>
      <c r="C43" s="329" t="s">
        <v>11</v>
      </c>
      <c r="D43" s="328" t="s">
        <v>11</v>
      </c>
      <c r="E43" s="329" t="s">
        <v>11</v>
      </c>
      <c r="F43" s="328" t="s">
        <v>11</v>
      </c>
      <c r="G43" s="329" t="s">
        <v>11</v>
      </c>
      <c r="H43" s="328"/>
      <c r="I43" s="329" t="s">
        <v>11</v>
      </c>
      <c r="J43" s="328"/>
      <c r="K43" s="329" t="s">
        <v>11</v>
      </c>
      <c r="L43" s="328"/>
      <c r="M43" s="329" t="s">
        <v>11</v>
      </c>
      <c r="N43" s="328"/>
      <c r="O43" s="329" t="s">
        <v>11</v>
      </c>
    </row>
    <row r="44" spans="1:15" x14ac:dyDescent="0.2">
      <c r="A44" s="327" t="s">
        <v>118</v>
      </c>
      <c r="B44" s="328" t="s">
        <v>11</v>
      </c>
      <c r="C44" s="329" t="s">
        <v>11</v>
      </c>
      <c r="D44" s="328" t="s">
        <v>11</v>
      </c>
      <c r="E44" s="329" t="s">
        <v>11</v>
      </c>
      <c r="F44" s="328" t="s">
        <v>11</v>
      </c>
      <c r="G44" s="329" t="s">
        <v>11</v>
      </c>
      <c r="H44" s="328"/>
      <c r="I44" s="329" t="s">
        <v>11</v>
      </c>
      <c r="J44" s="328"/>
      <c r="K44" s="329" t="s">
        <v>11</v>
      </c>
      <c r="L44" s="328"/>
      <c r="M44" s="329" t="s">
        <v>11</v>
      </c>
      <c r="N44" s="328"/>
      <c r="O44" s="329" t="s">
        <v>11</v>
      </c>
    </row>
    <row r="45" spans="1:15" x14ac:dyDescent="0.2">
      <c r="A45" s="327" t="s">
        <v>119</v>
      </c>
      <c r="B45" s="328" t="s">
        <v>11</v>
      </c>
      <c r="C45" s="329" t="s">
        <v>11</v>
      </c>
      <c r="D45" s="328" t="s">
        <v>11</v>
      </c>
      <c r="E45" s="329" t="s">
        <v>11</v>
      </c>
      <c r="F45" s="328" t="s">
        <v>11</v>
      </c>
      <c r="G45" s="329" t="s">
        <v>11</v>
      </c>
      <c r="H45" s="328"/>
      <c r="I45" s="329" t="s">
        <v>11</v>
      </c>
      <c r="J45" s="328"/>
      <c r="K45" s="329" t="s">
        <v>11</v>
      </c>
      <c r="L45" s="328"/>
      <c r="M45" s="329" t="s">
        <v>11</v>
      </c>
      <c r="N45" s="328"/>
      <c r="O45" s="329" t="s">
        <v>11</v>
      </c>
    </row>
    <row r="46" spans="1:15" x14ac:dyDescent="0.2">
      <c r="A46" s="327" t="s">
        <v>120</v>
      </c>
      <c r="B46" s="328" t="s">
        <v>11</v>
      </c>
      <c r="C46" s="329" t="s">
        <v>11</v>
      </c>
      <c r="D46" s="328" t="s">
        <v>11</v>
      </c>
      <c r="E46" s="329" t="s">
        <v>11</v>
      </c>
      <c r="F46" s="328" t="s">
        <v>11</v>
      </c>
      <c r="G46" s="329" t="s">
        <v>11</v>
      </c>
      <c r="H46" s="328"/>
      <c r="I46" s="329" t="s">
        <v>11</v>
      </c>
      <c r="J46" s="328"/>
      <c r="K46" s="329" t="s">
        <v>11</v>
      </c>
      <c r="L46" s="328"/>
      <c r="M46" s="329" t="s">
        <v>11</v>
      </c>
      <c r="N46" s="328"/>
      <c r="O46" s="329" t="s">
        <v>11</v>
      </c>
    </row>
    <row r="47" spans="1:15" x14ac:dyDescent="0.2">
      <c r="A47" s="327" t="s">
        <v>121</v>
      </c>
      <c r="B47" s="328" t="s">
        <v>11</v>
      </c>
      <c r="C47" s="329" t="s">
        <v>11</v>
      </c>
      <c r="D47" s="328" t="s">
        <v>11</v>
      </c>
      <c r="E47" s="329" t="s">
        <v>11</v>
      </c>
      <c r="F47" s="328" t="s">
        <v>11</v>
      </c>
      <c r="G47" s="329" t="s">
        <v>11</v>
      </c>
      <c r="H47" s="328"/>
      <c r="I47" s="329" t="s">
        <v>11</v>
      </c>
      <c r="J47" s="328"/>
      <c r="K47" s="329" t="s">
        <v>11</v>
      </c>
      <c r="L47" s="328"/>
      <c r="M47" s="329" t="s">
        <v>11</v>
      </c>
      <c r="N47" s="328"/>
      <c r="O47" s="329" t="s">
        <v>11</v>
      </c>
    </row>
    <row r="48" spans="1:15" x14ac:dyDescent="0.2">
      <c r="A48" s="327" t="s">
        <v>122</v>
      </c>
      <c r="B48" s="328" t="s">
        <v>11</v>
      </c>
      <c r="C48" s="329" t="s">
        <v>11</v>
      </c>
      <c r="D48" s="328" t="s">
        <v>11</v>
      </c>
      <c r="E48" s="329" t="s">
        <v>11</v>
      </c>
      <c r="F48" s="328" t="s">
        <v>11</v>
      </c>
      <c r="G48" s="329" t="s">
        <v>11</v>
      </c>
      <c r="H48" s="328"/>
      <c r="I48" s="329" t="s">
        <v>11</v>
      </c>
      <c r="J48" s="328"/>
      <c r="K48" s="329" t="s">
        <v>11</v>
      </c>
      <c r="L48" s="328"/>
      <c r="M48" s="329" t="s">
        <v>11</v>
      </c>
      <c r="N48" s="328"/>
      <c r="O48" s="329" t="s">
        <v>11</v>
      </c>
    </row>
    <row r="49" spans="1:18" x14ac:dyDescent="0.2">
      <c r="A49" s="327" t="s">
        <v>123</v>
      </c>
      <c r="B49" s="328" t="s">
        <v>11</v>
      </c>
      <c r="C49" s="329" t="s">
        <v>11</v>
      </c>
      <c r="D49" s="328" t="s">
        <v>11</v>
      </c>
      <c r="E49" s="329" t="s">
        <v>11</v>
      </c>
      <c r="F49" s="328" t="s">
        <v>11</v>
      </c>
      <c r="G49" s="329" t="s">
        <v>11</v>
      </c>
      <c r="H49" s="328"/>
      <c r="I49" s="329" t="s">
        <v>11</v>
      </c>
      <c r="J49" s="328"/>
      <c r="K49" s="329" t="s">
        <v>11</v>
      </c>
      <c r="L49" s="328"/>
      <c r="M49" s="329" t="s">
        <v>11</v>
      </c>
      <c r="N49" s="328"/>
      <c r="O49" s="329" t="s">
        <v>11</v>
      </c>
    </row>
    <row r="50" spans="1:18" x14ac:dyDescent="0.2">
      <c r="A50" s="327" t="s">
        <v>124</v>
      </c>
      <c r="B50" s="328" t="s">
        <v>11</v>
      </c>
      <c r="C50" s="329" t="s">
        <v>11</v>
      </c>
      <c r="D50" s="328" t="s">
        <v>11</v>
      </c>
      <c r="E50" s="329" t="s">
        <v>11</v>
      </c>
      <c r="F50" s="328" t="s">
        <v>11</v>
      </c>
      <c r="G50" s="329" t="s">
        <v>11</v>
      </c>
      <c r="H50" s="328"/>
      <c r="I50" s="329" t="s">
        <v>11</v>
      </c>
      <c r="J50" s="328"/>
      <c r="K50" s="329" t="s">
        <v>11</v>
      </c>
      <c r="L50" s="328"/>
      <c r="M50" s="329" t="s">
        <v>11</v>
      </c>
      <c r="N50" s="328"/>
      <c r="O50" s="329" t="s">
        <v>11</v>
      </c>
    </row>
    <row r="51" spans="1:18" ht="31.5" x14ac:dyDescent="0.2">
      <c r="A51" s="337" t="s">
        <v>229</v>
      </c>
      <c r="B51" s="338">
        <f>B52+B53+B54+B55+B56+B57+B58+B59+B60+B61</f>
        <v>0</v>
      </c>
      <c r="C51" s="339" t="s">
        <v>11</v>
      </c>
      <c r="D51" s="338">
        <f>D52+D53+D54+D55+D56+D57+D58+D59+D60+D61</f>
        <v>0</v>
      </c>
      <c r="E51" s="339" t="s">
        <v>11</v>
      </c>
      <c r="F51" s="338">
        <f>F52+F53+F54+F55+F56+F57+F58+F59+F60+F61</f>
        <v>0</v>
      </c>
      <c r="G51" s="339" t="s">
        <v>11</v>
      </c>
      <c r="H51" s="338">
        <f>H52+H53+H54+H55+H56+H57+H58+H59+H60+H61</f>
        <v>0</v>
      </c>
      <c r="I51" s="340" t="s">
        <v>11</v>
      </c>
      <c r="J51" s="338">
        <f>J52+J53+J54+J55+J56+J57+J58+J59+J60+J61</f>
        <v>0</v>
      </c>
      <c r="K51" s="340" t="s">
        <v>11</v>
      </c>
      <c r="L51" s="338">
        <f>L52+L53+L54+L55+L56+L57+L58+L59+L60+L61</f>
        <v>0</v>
      </c>
      <c r="M51" s="340" t="s">
        <v>11</v>
      </c>
      <c r="N51" s="338">
        <f>N52+N53+N54+N55+N56+N57+N58+N59+N60+N61</f>
        <v>0</v>
      </c>
      <c r="O51" s="340" t="s">
        <v>11</v>
      </c>
      <c r="P51" s="341">
        <f>P52+P53+P54+P55+P56+P57+P58+P59+P60+P61</f>
        <v>0</v>
      </c>
      <c r="Q51" s="341">
        <f>H51-P51</f>
        <v>0</v>
      </c>
      <c r="R51" s="342">
        <f>IFERROR(P51/H51,0)</f>
        <v>0</v>
      </c>
    </row>
    <row r="52" spans="1:18" x14ac:dyDescent="0.2">
      <c r="A52" s="327" t="s">
        <v>115</v>
      </c>
      <c r="B52" s="328"/>
      <c r="C52" s="343">
        <f>IF(B$51=0,0,B52/B$51)</f>
        <v>0</v>
      </c>
      <c r="D52" s="328"/>
      <c r="E52" s="343">
        <f>IF(D$51=0,0,D52/D$51)</f>
        <v>0</v>
      </c>
      <c r="F52" s="328"/>
      <c r="G52" s="343">
        <f>IF(F$51=0,0,F52/F$51)</f>
        <v>0</v>
      </c>
      <c r="H52" s="328">
        <f>ROUND(H18+H30+H41,0)</f>
        <v>0</v>
      </c>
      <c r="I52" s="343">
        <f>IF(H$51=0,0,H52/H$51)</f>
        <v>0</v>
      </c>
      <c r="J52" s="328">
        <f>ROUND(J18+J30+J41,0)</f>
        <v>0</v>
      </c>
      <c r="K52" s="343">
        <f>IF(J$51=0,0,J52/J$51)</f>
        <v>0</v>
      </c>
      <c r="L52" s="328">
        <f>ROUND(L18+L30+L41,0)</f>
        <v>0</v>
      </c>
      <c r="M52" s="343">
        <f>IF(L$51=0,0,L52/L$51)</f>
        <v>0</v>
      </c>
      <c r="N52" s="328">
        <f>ROUND(N18+N30+N41,0)</f>
        <v>0</v>
      </c>
      <c r="O52" s="343">
        <f>IF(N$51=0,0,N52/N$51)</f>
        <v>0</v>
      </c>
      <c r="P52" s="344"/>
      <c r="Q52" s="344">
        <f t="shared" ref="Q52:Q61" si="11">H52-P52</f>
        <v>0</v>
      </c>
      <c r="R52" s="345">
        <f t="shared" ref="R52:R61" si="12">IFERROR(P52/H52,0)</f>
        <v>0</v>
      </c>
    </row>
    <row r="53" spans="1:18" x14ac:dyDescent="0.2">
      <c r="A53" s="327" t="s">
        <v>116</v>
      </c>
      <c r="B53" s="328"/>
      <c r="C53" s="343">
        <f t="shared" ref="C53:E61" si="13">IF(B$51=0,0,B53/B$51)</f>
        <v>0</v>
      </c>
      <c r="D53" s="328"/>
      <c r="E53" s="343">
        <f t="shared" si="13"/>
        <v>0</v>
      </c>
      <c r="F53" s="328"/>
      <c r="G53" s="343">
        <f t="shared" ref="G53:G61" si="14">IF(F$51=0,0,F53/F$51)</f>
        <v>0</v>
      </c>
      <c r="H53" s="328">
        <f t="shared" ref="H53:J61" si="15">ROUND(H19+H31+H42,0)</f>
        <v>0</v>
      </c>
      <c r="I53" s="343">
        <f t="shared" ref="I53:I61" si="16">IF(H$51=0,0,H53/H$51)</f>
        <v>0</v>
      </c>
      <c r="J53" s="328">
        <f t="shared" si="15"/>
        <v>0</v>
      </c>
      <c r="K53" s="343">
        <f t="shared" ref="K53:K61" si="17">IF(J$51=0,0,J53/J$51)</f>
        <v>0</v>
      </c>
      <c r="L53" s="328">
        <f t="shared" ref="L53:L61" si="18">ROUND(L19+L31+L42,0)</f>
        <v>0</v>
      </c>
      <c r="M53" s="343">
        <f t="shared" ref="M53:M61" si="19">IF(L$51=0,0,L53/L$51)</f>
        <v>0</v>
      </c>
      <c r="N53" s="328">
        <f t="shared" ref="N53:N61" si="20">ROUND(N19+N31+N42,0)</f>
        <v>0</v>
      </c>
      <c r="O53" s="343">
        <f t="shared" ref="O53:O57" si="21">IF(N$51=0,0,N53/N$51)</f>
        <v>0</v>
      </c>
      <c r="P53" s="344"/>
      <c r="Q53" s="344">
        <f t="shared" si="11"/>
        <v>0</v>
      </c>
      <c r="R53" s="345">
        <f t="shared" si="12"/>
        <v>0</v>
      </c>
    </row>
    <row r="54" spans="1:18" x14ac:dyDescent="0.2">
      <c r="A54" s="327" t="s">
        <v>117</v>
      </c>
      <c r="B54" s="328"/>
      <c r="C54" s="343">
        <f t="shared" si="13"/>
        <v>0</v>
      </c>
      <c r="D54" s="328"/>
      <c r="E54" s="343">
        <f t="shared" si="13"/>
        <v>0</v>
      </c>
      <c r="F54" s="328"/>
      <c r="G54" s="343">
        <f t="shared" si="14"/>
        <v>0</v>
      </c>
      <c r="H54" s="328">
        <f t="shared" si="15"/>
        <v>0</v>
      </c>
      <c r="I54" s="343">
        <f t="shared" si="16"/>
        <v>0</v>
      </c>
      <c r="J54" s="328">
        <f t="shared" si="15"/>
        <v>0</v>
      </c>
      <c r="K54" s="343">
        <f t="shared" si="17"/>
        <v>0</v>
      </c>
      <c r="L54" s="328">
        <f t="shared" si="18"/>
        <v>0</v>
      </c>
      <c r="M54" s="343">
        <f t="shared" si="19"/>
        <v>0</v>
      </c>
      <c r="N54" s="328">
        <f t="shared" si="20"/>
        <v>0</v>
      </c>
      <c r="O54" s="343">
        <f t="shared" si="21"/>
        <v>0</v>
      </c>
      <c r="P54" s="344"/>
      <c r="Q54" s="344">
        <f t="shared" si="11"/>
        <v>0</v>
      </c>
      <c r="R54" s="345">
        <f t="shared" si="12"/>
        <v>0</v>
      </c>
    </row>
    <row r="55" spans="1:18" x14ac:dyDescent="0.2">
      <c r="A55" s="327" t="s">
        <v>118</v>
      </c>
      <c r="B55" s="328"/>
      <c r="C55" s="343">
        <f t="shared" si="13"/>
        <v>0</v>
      </c>
      <c r="D55" s="328"/>
      <c r="E55" s="343">
        <f t="shared" si="13"/>
        <v>0</v>
      </c>
      <c r="F55" s="328"/>
      <c r="G55" s="343">
        <f t="shared" si="14"/>
        <v>0</v>
      </c>
      <c r="H55" s="328">
        <f t="shared" si="15"/>
        <v>0</v>
      </c>
      <c r="I55" s="343">
        <f t="shared" si="16"/>
        <v>0</v>
      </c>
      <c r="J55" s="328">
        <f t="shared" si="15"/>
        <v>0</v>
      </c>
      <c r="K55" s="343">
        <f t="shared" si="17"/>
        <v>0</v>
      </c>
      <c r="L55" s="328">
        <f t="shared" si="18"/>
        <v>0</v>
      </c>
      <c r="M55" s="343">
        <f t="shared" si="19"/>
        <v>0</v>
      </c>
      <c r="N55" s="328">
        <f t="shared" si="20"/>
        <v>0</v>
      </c>
      <c r="O55" s="343">
        <f t="shared" si="21"/>
        <v>0</v>
      </c>
      <c r="P55" s="344"/>
      <c r="Q55" s="344">
        <f t="shared" si="11"/>
        <v>0</v>
      </c>
      <c r="R55" s="345">
        <f t="shared" si="12"/>
        <v>0</v>
      </c>
    </row>
    <row r="56" spans="1:18" x14ac:dyDescent="0.2">
      <c r="A56" s="327" t="s">
        <v>119</v>
      </c>
      <c r="B56" s="328"/>
      <c r="C56" s="343">
        <f t="shared" si="13"/>
        <v>0</v>
      </c>
      <c r="D56" s="328"/>
      <c r="E56" s="343">
        <f t="shared" si="13"/>
        <v>0</v>
      </c>
      <c r="F56" s="328"/>
      <c r="G56" s="343">
        <f t="shared" si="14"/>
        <v>0</v>
      </c>
      <c r="H56" s="328">
        <f t="shared" si="15"/>
        <v>0</v>
      </c>
      <c r="I56" s="343">
        <f t="shared" si="16"/>
        <v>0</v>
      </c>
      <c r="J56" s="328">
        <f t="shared" si="15"/>
        <v>0</v>
      </c>
      <c r="K56" s="343">
        <f t="shared" si="17"/>
        <v>0</v>
      </c>
      <c r="L56" s="328">
        <f t="shared" si="18"/>
        <v>0</v>
      </c>
      <c r="M56" s="343">
        <f t="shared" si="19"/>
        <v>0</v>
      </c>
      <c r="N56" s="328">
        <f t="shared" si="20"/>
        <v>0</v>
      </c>
      <c r="O56" s="343">
        <f t="shared" si="21"/>
        <v>0</v>
      </c>
      <c r="P56" s="344"/>
      <c r="Q56" s="344">
        <f t="shared" si="11"/>
        <v>0</v>
      </c>
      <c r="R56" s="345">
        <f t="shared" si="12"/>
        <v>0</v>
      </c>
    </row>
    <row r="57" spans="1:18" x14ac:dyDescent="0.2">
      <c r="A57" s="327" t="s">
        <v>120</v>
      </c>
      <c r="B57" s="328"/>
      <c r="C57" s="343">
        <f t="shared" si="13"/>
        <v>0</v>
      </c>
      <c r="D57" s="328"/>
      <c r="E57" s="343">
        <f t="shared" si="13"/>
        <v>0</v>
      </c>
      <c r="F57" s="328"/>
      <c r="G57" s="343">
        <f t="shared" si="14"/>
        <v>0</v>
      </c>
      <c r="H57" s="328">
        <f t="shared" si="15"/>
        <v>0</v>
      </c>
      <c r="I57" s="343">
        <f t="shared" si="16"/>
        <v>0</v>
      </c>
      <c r="J57" s="328">
        <f t="shared" si="15"/>
        <v>0</v>
      </c>
      <c r="K57" s="343">
        <f t="shared" si="17"/>
        <v>0</v>
      </c>
      <c r="L57" s="328">
        <f t="shared" si="18"/>
        <v>0</v>
      </c>
      <c r="M57" s="343">
        <f t="shared" si="19"/>
        <v>0</v>
      </c>
      <c r="N57" s="328">
        <f t="shared" si="20"/>
        <v>0</v>
      </c>
      <c r="O57" s="343">
        <f t="shared" si="21"/>
        <v>0</v>
      </c>
      <c r="P57" s="344"/>
      <c r="Q57" s="344">
        <f t="shared" si="11"/>
        <v>0</v>
      </c>
      <c r="R57" s="345">
        <f t="shared" si="12"/>
        <v>0</v>
      </c>
    </row>
    <row r="58" spans="1:18" x14ac:dyDescent="0.2">
      <c r="A58" s="327" t="s">
        <v>121</v>
      </c>
      <c r="B58" s="328"/>
      <c r="C58" s="343">
        <f t="shared" si="13"/>
        <v>0</v>
      </c>
      <c r="D58" s="328"/>
      <c r="E58" s="343">
        <f t="shared" si="13"/>
        <v>0</v>
      </c>
      <c r="F58" s="328"/>
      <c r="G58" s="343">
        <f t="shared" si="14"/>
        <v>0</v>
      </c>
      <c r="H58" s="328">
        <f t="shared" si="15"/>
        <v>0</v>
      </c>
      <c r="I58" s="343">
        <f t="shared" si="16"/>
        <v>0</v>
      </c>
      <c r="J58" s="328">
        <f t="shared" si="15"/>
        <v>0</v>
      </c>
      <c r="K58" s="343">
        <f t="shared" si="17"/>
        <v>0</v>
      </c>
      <c r="L58" s="328">
        <f t="shared" si="18"/>
        <v>0</v>
      </c>
      <c r="M58" s="343">
        <f t="shared" si="19"/>
        <v>0</v>
      </c>
      <c r="N58" s="328">
        <f t="shared" si="20"/>
        <v>0</v>
      </c>
      <c r="O58" s="343">
        <f>IF(N$51=0,0,N58/N$51)</f>
        <v>0</v>
      </c>
      <c r="P58" s="344"/>
      <c r="Q58" s="344">
        <f t="shared" si="11"/>
        <v>0</v>
      </c>
      <c r="R58" s="345">
        <f t="shared" si="12"/>
        <v>0</v>
      </c>
    </row>
    <row r="59" spans="1:18" x14ac:dyDescent="0.2">
      <c r="A59" s="327" t="s">
        <v>122</v>
      </c>
      <c r="B59" s="328"/>
      <c r="C59" s="343">
        <f t="shared" si="13"/>
        <v>0</v>
      </c>
      <c r="D59" s="328"/>
      <c r="E59" s="343">
        <f t="shared" si="13"/>
        <v>0</v>
      </c>
      <c r="F59" s="328"/>
      <c r="G59" s="343">
        <f t="shared" si="14"/>
        <v>0</v>
      </c>
      <c r="H59" s="328">
        <f t="shared" si="15"/>
        <v>0</v>
      </c>
      <c r="I59" s="343">
        <f t="shared" si="16"/>
        <v>0</v>
      </c>
      <c r="J59" s="328">
        <f t="shared" si="15"/>
        <v>0</v>
      </c>
      <c r="K59" s="343">
        <f t="shared" si="17"/>
        <v>0</v>
      </c>
      <c r="L59" s="328">
        <f t="shared" si="18"/>
        <v>0</v>
      </c>
      <c r="M59" s="343">
        <f t="shared" si="19"/>
        <v>0</v>
      </c>
      <c r="N59" s="328">
        <f t="shared" si="20"/>
        <v>0</v>
      </c>
      <c r="O59" s="343">
        <f t="shared" ref="O59:O61" si="22">IF(N$51=0,0,N59/N$51)</f>
        <v>0</v>
      </c>
      <c r="P59" s="344"/>
      <c r="Q59" s="344">
        <f t="shared" si="11"/>
        <v>0</v>
      </c>
      <c r="R59" s="345">
        <f t="shared" si="12"/>
        <v>0</v>
      </c>
    </row>
    <row r="60" spans="1:18" x14ac:dyDescent="0.2">
      <c r="A60" s="327" t="s">
        <v>123</v>
      </c>
      <c r="B60" s="328"/>
      <c r="C60" s="343">
        <f t="shared" si="13"/>
        <v>0</v>
      </c>
      <c r="D60" s="328"/>
      <c r="E60" s="343">
        <f t="shared" si="13"/>
        <v>0</v>
      </c>
      <c r="F60" s="328"/>
      <c r="G60" s="343">
        <f t="shared" si="14"/>
        <v>0</v>
      </c>
      <c r="H60" s="328">
        <f t="shared" si="15"/>
        <v>0</v>
      </c>
      <c r="I60" s="343">
        <f t="shared" si="16"/>
        <v>0</v>
      </c>
      <c r="J60" s="328">
        <f t="shared" si="15"/>
        <v>0</v>
      </c>
      <c r="K60" s="343">
        <f t="shared" si="17"/>
        <v>0</v>
      </c>
      <c r="L60" s="328">
        <f t="shared" si="18"/>
        <v>0</v>
      </c>
      <c r="M60" s="343">
        <f t="shared" si="19"/>
        <v>0</v>
      </c>
      <c r="N60" s="328">
        <f t="shared" si="20"/>
        <v>0</v>
      </c>
      <c r="O60" s="343">
        <f t="shared" si="22"/>
        <v>0</v>
      </c>
      <c r="P60" s="344"/>
      <c r="Q60" s="344">
        <f t="shared" si="11"/>
        <v>0</v>
      </c>
      <c r="R60" s="345">
        <f t="shared" si="12"/>
        <v>0</v>
      </c>
    </row>
    <row r="61" spans="1:18" x14ac:dyDescent="0.2">
      <c r="A61" s="327" t="s">
        <v>124</v>
      </c>
      <c r="B61" s="328"/>
      <c r="C61" s="343">
        <f t="shared" si="13"/>
        <v>0</v>
      </c>
      <c r="D61" s="328"/>
      <c r="E61" s="343">
        <f t="shared" si="13"/>
        <v>0</v>
      </c>
      <c r="F61" s="328"/>
      <c r="G61" s="343">
        <f t="shared" si="14"/>
        <v>0</v>
      </c>
      <c r="H61" s="328">
        <f t="shared" si="15"/>
        <v>0</v>
      </c>
      <c r="I61" s="343">
        <f t="shared" si="16"/>
        <v>0</v>
      </c>
      <c r="J61" s="328">
        <f t="shared" si="15"/>
        <v>0</v>
      </c>
      <c r="K61" s="343">
        <f t="shared" si="17"/>
        <v>0</v>
      </c>
      <c r="L61" s="328">
        <f t="shared" si="18"/>
        <v>0</v>
      </c>
      <c r="M61" s="343">
        <f t="shared" si="19"/>
        <v>0</v>
      </c>
      <c r="N61" s="328">
        <f t="shared" si="20"/>
        <v>0</v>
      </c>
      <c r="O61" s="343">
        <f t="shared" si="22"/>
        <v>0</v>
      </c>
      <c r="P61" s="344"/>
      <c r="Q61" s="344">
        <f t="shared" si="11"/>
        <v>0</v>
      </c>
      <c r="R61" s="345">
        <f t="shared" si="12"/>
        <v>0</v>
      </c>
    </row>
    <row r="62" spans="1:18" s="309" customFormat="1" ht="47.25" x14ac:dyDescent="0.2">
      <c r="A62" s="346" t="s">
        <v>230</v>
      </c>
      <c r="B62" s="347">
        <f>ROUND(B6-B51,0)</f>
        <v>0</v>
      </c>
      <c r="C62" s="348" t="s">
        <v>11</v>
      </c>
      <c r="D62" s="347">
        <f>ROUND(D6-D51,0)</f>
        <v>0</v>
      </c>
      <c r="E62" s="348" t="s">
        <v>11</v>
      </c>
      <c r="F62" s="347">
        <f>ROUND(F6-F51,0)</f>
        <v>0</v>
      </c>
      <c r="G62" s="348" t="s">
        <v>11</v>
      </c>
      <c r="H62" s="347">
        <f>ROUND(H6-H51,0)</f>
        <v>0</v>
      </c>
      <c r="I62" s="348" t="s">
        <v>11</v>
      </c>
      <c r="J62" s="347">
        <f>ROUND(J6-J51,0)</f>
        <v>0</v>
      </c>
      <c r="K62" s="348" t="s">
        <v>11</v>
      </c>
      <c r="L62" s="347">
        <f>ROUND(L6-L51,0)</f>
        <v>0</v>
      </c>
      <c r="M62" s="348" t="s">
        <v>11</v>
      </c>
      <c r="N62" s="347">
        <f>ROUND(N6-N51,0)</f>
        <v>0</v>
      </c>
      <c r="O62" s="348" t="s">
        <v>11</v>
      </c>
    </row>
  </sheetData>
  <mergeCells count="3">
    <mergeCell ref="A1:O1"/>
    <mergeCell ref="N2:O2"/>
    <mergeCell ref="A3:O3"/>
  </mergeCells>
  <printOptions horizontalCentered="1"/>
  <pageMargins left="0" right="0" top="0" bottom="0" header="0" footer="0"/>
  <pageSetup paperSize="9" scale="67" fitToHeight="2" orientation="landscape" horizontalDpi="300" verticalDpi="300" r:id="rId1"/>
  <rowBreaks count="1" manualBreakCount="1">
    <brk id="39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zoomScaleNormal="100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O2" sqref="O2"/>
    </sheetView>
  </sheetViews>
  <sheetFormatPr defaultRowHeight="15.75" x14ac:dyDescent="0.2"/>
  <cols>
    <col min="1" max="1" width="45.85546875" style="310" customWidth="1"/>
    <col min="2" max="2" width="14.85546875" style="310" customWidth="1"/>
    <col min="3" max="3" width="14.7109375" style="310" customWidth="1"/>
    <col min="4" max="4" width="10.7109375" style="310" customWidth="1"/>
    <col min="5" max="5" width="14.5703125" style="349" customWidth="1"/>
    <col min="6" max="6" width="10.7109375" style="349" customWidth="1"/>
    <col min="7" max="7" width="13.28515625" style="309" customWidth="1"/>
    <col min="8" max="8" width="10.7109375" style="309" customWidth="1"/>
    <col min="9" max="9" width="14.85546875" style="326" customWidth="1"/>
    <col min="10" max="10" width="10.7109375" style="326" customWidth="1"/>
    <col min="11" max="11" width="15.85546875" style="326" customWidth="1"/>
    <col min="12" max="12" width="10.7109375" style="326" customWidth="1"/>
    <col min="13" max="13" width="15.5703125" style="326" customWidth="1"/>
    <col min="14" max="14" width="10.7109375" style="326" customWidth="1"/>
    <col min="15" max="16384" width="9.140625" style="326"/>
  </cols>
  <sheetData>
    <row r="1" spans="1:14" s="309" customFormat="1" x14ac:dyDescent="0.2">
      <c r="A1" s="691">
        <v>144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</row>
    <row r="2" spans="1:14" s="309" customFormat="1" ht="35.25" customHeight="1" x14ac:dyDescent="0.2">
      <c r="A2" s="310"/>
      <c r="B2" s="310"/>
      <c r="C2" s="310"/>
      <c r="D2" s="310"/>
      <c r="M2" s="692" t="s">
        <v>640</v>
      </c>
      <c r="N2" s="692"/>
    </row>
    <row r="3" spans="1:14" s="309" customFormat="1" ht="18.75" x14ac:dyDescent="0.2">
      <c r="A3" s="690" t="s">
        <v>231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</row>
    <row r="4" spans="1:14" s="309" customFormat="1" x14ac:dyDescent="0.2">
      <c r="A4" s="311"/>
      <c r="B4" s="311"/>
      <c r="C4" s="311"/>
      <c r="D4" s="311"/>
      <c r="E4" s="311"/>
      <c r="F4" s="311"/>
      <c r="N4" s="312" t="s">
        <v>0</v>
      </c>
    </row>
    <row r="5" spans="1:14" s="309" customFormat="1" ht="42.75" x14ac:dyDescent="0.2">
      <c r="A5" s="313" t="s">
        <v>1</v>
      </c>
      <c r="B5" s="314" t="s">
        <v>24</v>
      </c>
      <c r="C5" s="314" t="s">
        <v>25</v>
      </c>
      <c r="D5" s="314" t="s">
        <v>19</v>
      </c>
      <c r="E5" s="314" t="s">
        <v>26</v>
      </c>
      <c r="F5" s="314" t="s">
        <v>19</v>
      </c>
      <c r="G5" s="314" t="s">
        <v>27</v>
      </c>
      <c r="H5" s="314" t="s">
        <v>19</v>
      </c>
      <c r="I5" s="314" t="s">
        <v>28</v>
      </c>
      <c r="J5" s="314" t="s">
        <v>19</v>
      </c>
      <c r="K5" s="314" t="s">
        <v>29</v>
      </c>
      <c r="L5" s="314" t="s">
        <v>19</v>
      </c>
      <c r="M5" s="314" t="s">
        <v>30</v>
      </c>
      <c r="N5" s="314" t="s">
        <v>19</v>
      </c>
    </row>
    <row r="6" spans="1:14" s="309" customFormat="1" ht="30" x14ac:dyDescent="0.2">
      <c r="A6" s="350" t="s">
        <v>232</v>
      </c>
      <c r="B6" s="351"/>
      <c r="C6" s="351"/>
      <c r="D6" s="242">
        <f>IF(B6=0,0,C6/B6)</f>
        <v>0</v>
      </c>
      <c r="E6" s="351"/>
      <c r="F6" s="242">
        <f>IF(C6=0,0,E6/C6)</f>
        <v>0</v>
      </c>
      <c r="G6" s="351">
        <f>E6*G9</f>
        <v>0</v>
      </c>
      <c r="H6" s="242">
        <f>IF(E6=0,0,G6/E6)</f>
        <v>0</v>
      </c>
      <c r="I6" s="351">
        <f>G6*I9</f>
        <v>0</v>
      </c>
      <c r="J6" s="242">
        <f>IF(G6=0,0,I6/G6)</f>
        <v>0</v>
      </c>
      <c r="K6" s="351">
        <f>I6*K9</f>
        <v>0</v>
      </c>
      <c r="L6" s="242">
        <f>IF(I6=0,0,K6/I6)</f>
        <v>0</v>
      </c>
      <c r="M6" s="351">
        <f>K6*M9</f>
        <v>0</v>
      </c>
      <c r="N6" s="242">
        <f>IF(K6=0,0,M6/K6)</f>
        <v>0</v>
      </c>
    </row>
    <row r="7" spans="1:14" s="336" customFormat="1" x14ac:dyDescent="0.2">
      <c r="A7" s="352" t="s">
        <v>233</v>
      </c>
      <c r="B7" s="353">
        <f>IF(B6=0,0,(B20/B6))</f>
        <v>0</v>
      </c>
      <c r="C7" s="353">
        <f>IF(C6=0,0,(C20/C6))</f>
        <v>0</v>
      </c>
      <c r="D7" s="242">
        <f>IF(B7=0,0,C7/B7)</f>
        <v>0</v>
      </c>
      <c r="E7" s="353">
        <f>IF(E6=0,0,(E10/E6))</f>
        <v>0</v>
      </c>
      <c r="F7" s="242">
        <f>IF(C7=0,0,E7/C7)</f>
        <v>0</v>
      </c>
      <c r="G7" s="354">
        <f>ROUND(AVERAGE(C7,E7,B7),4)</f>
        <v>0</v>
      </c>
      <c r="H7" s="242">
        <f>IF(E7=0,0,G7/E7)</f>
        <v>0</v>
      </c>
      <c r="I7" s="354">
        <f>G7</f>
        <v>0</v>
      </c>
      <c r="J7" s="242">
        <f>IF(G7=0,0,I7/G7)</f>
        <v>0</v>
      </c>
      <c r="K7" s="354">
        <f>I7</f>
        <v>0</v>
      </c>
      <c r="L7" s="242">
        <f>IF(I7=0,0,K7/I7)</f>
        <v>0</v>
      </c>
      <c r="M7" s="354">
        <f>K7</f>
        <v>0</v>
      </c>
      <c r="N7" s="242">
        <f>IF(K7=0,0,M7/K7)</f>
        <v>0</v>
      </c>
    </row>
    <row r="8" spans="1:14" s="309" customFormat="1" x14ac:dyDescent="0.2">
      <c r="A8" s="355" t="s">
        <v>154</v>
      </c>
      <c r="B8" s="353">
        <f>IF(B20=0,0,B21/B20)</f>
        <v>0</v>
      </c>
      <c r="C8" s="353">
        <f>IF(C20=0,0,C21/C20)</f>
        <v>0</v>
      </c>
      <c r="D8" s="356" t="s">
        <v>11</v>
      </c>
      <c r="E8" s="353">
        <f>IF(E20=0,0,E21/E20)</f>
        <v>0</v>
      </c>
      <c r="F8" s="356" t="s">
        <v>11</v>
      </c>
      <c r="G8" s="248">
        <f>ROUND(IF(AVERAGE(C8,E8,B8)&gt;1,1,AVERAGE(C8,E8,B8)),4)</f>
        <v>0</v>
      </c>
      <c r="H8" s="356" t="s">
        <v>11</v>
      </c>
      <c r="I8" s="248">
        <f>G8</f>
        <v>0</v>
      </c>
      <c r="J8" s="356" t="s">
        <v>11</v>
      </c>
      <c r="K8" s="248">
        <f>I8</f>
        <v>0</v>
      </c>
      <c r="L8" s="356" t="s">
        <v>11</v>
      </c>
      <c r="M8" s="248">
        <f>K8</f>
        <v>0</v>
      </c>
      <c r="N8" s="356" t="s">
        <v>11</v>
      </c>
    </row>
    <row r="9" spans="1:14" s="309" customFormat="1" x14ac:dyDescent="0.2">
      <c r="A9" s="357" t="s">
        <v>190</v>
      </c>
      <c r="B9" s="358" t="s">
        <v>11</v>
      </c>
      <c r="C9" s="358" t="s">
        <v>11</v>
      </c>
      <c r="D9" s="358" t="s">
        <v>11</v>
      </c>
      <c r="E9" s="358" t="s">
        <v>11</v>
      </c>
      <c r="F9" s="358" t="s">
        <v>11</v>
      </c>
      <c r="G9" s="359"/>
      <c r="H9" s="358" t="s">
        <v>11</v>
      </c>
      <c r="I9" s="359"/>
      <c r="J9" s="358" t="s">
        <v>11</v>
      </c>
      <c r="K9" s="359"/>
      <c r="L9" s="358" t="s">
        <v>11</v>
      </c>
      <c r="M9" s="359"/>
      <c r="N9" s="358" t="s">
        <v>11</v>
      </c>
    </row>
    <row r="10" spans="1:14" s="309" customFormat="1" ht="19.5" customHeight="1" x14ac:dyDescent="0.2">
      <c r="A10" s="350" t="s">
        <v>234</v>
      </c>
      <c r="B10" s="351"/>
      <c r="C10" s="351"/>
      <c r="D10" s="242">
        <f t="shared" ref="D10:D11" si="0">IF(B10=0,0,C10/B10)</f>
        <v>0</v>
      </c>
      <c r="E10" s="351"/>
      <c r="F10" s="242">
        <f t="shared" ref="F10:F11" si="1">IF(C10=0,0,E10/C10)</f>
        <v>0</v>
      </c>
      <c r="G10" s="351">
        <f>ROUND(G6*G7,0)</f>
        <v>0</v>
      </c>
      <c r="H10" s="242">
        <f t="shared" ref="H10:H11" si="2">IF(E10=0,0,G10/E10)</f>
        <v>0</v>
      </c>
      <c r="I10" s="351">
        <f>I6*I7</f>
        <v>0</v>
      </c>
      <c r="J10" s="242">
        <f t="shared" ref="J10:J11" si="3">IF(G10=0,0,I10/G10)</f>
        <v>0</v>
      </c>
      <c r="K10" s="351">
        <f>K6*K7</f>
        <v>0</v>
      </c>
      <c r="L10" s="242">
        <f t="shared" ref="L10:L11" si="4">IF(I10=0,0,K10/I10)</f>
        <v>0</v>
      </c>
      <c r="M10" s="351">
        <f>M6*M7</f>
        <v>0</v>
      </c>
      <c r="N10" s="242">
        <f t="shared" ref="N10:N11" si="5">IF(K10=0,0,M10/K10)</f>
        <v>0</v>
      </c>
    </row>
    <row r="11" spans="1:14" s="309" customFormat="1" x14ac:dyDescent="0.2">
      <c r="A11" s="350" t="s">
        <v>235</v>
      </c>
      <c r="B11" s="351"/>
      <c r="C11" s="351"/>
      <c r="D11" s="242">
        <f t="shared" si="0"/>
        <v>0</v>
      </c>
      <c r="E11" s="351"/>
      <c r="F11" s="242">
        <f t="shared" si="1"/>
        <v>0</v>
      </c>
      <c r="G11" s="351">
        <f>E11*G9</f>
        <v>0</v>
      </c>
      <c r="H11" s="242">
        <f t="shared" si="2"/>
        <v>0</v>
      </c>
      <c r="I11" s="351">
        <f>G11*I9</f>
        <v>0</v>
      </c>
      <c r="J11" s="242">
        <f t="shared" si="3"/>
        <v>0</v>
      </c>
      <c r="K11" s="351">
        <f>I11*K9</f>
        <v>0</v>
      </c>
      <c r="L11" s="242">
        <f t="shared" si="4"/>
        <v>0</v>
      </c>
      <c r="M11" s="351">
        <f>K11*M9</f>
        <v>0</v>
      </c>
      <c r="N11" s="242">
        <f t="shared" si="5"/>
        <v>0</v>
      </c>
    </row>
    <row r="12" spans="1:14" s="309" customFormat="1" ht="30" x14ac:dyDescent="0.2">
      <c r="A12" s="350" t="s">
        <v>5</v>
      </c>
      <c r="B12" s="360" t="s">
        <v>11</v>
      </c>
      <c r="C12" s="360" t="s">
        <v>11</v>
      </c>
      <c r="D12" s="360" t="s">
        <v>11</v>
      </c>
      <c r="E12" s="360" t="s">
        <v>11</v>
      </c>
      <c r="F12" s="360" t="s">
        <v>11</v>
      </c>
      <c r="G12" s="351">
        <f>ROUND((G10-G11)*G8,0)</f>
        <v>0</v>
      </c>
      <c r="H12" s="360" t="s">
        <v>11</v>
      </c>
      <c r="I12" s="351">
        <f>(I10-I11)*I8</f>
        <v>0</v>
      </c>
      <c r="J12" s="360" t="s">
        <v>11</v>
      </c>
      <c r="K12" s="351">
        <f>(K10-K11)*K8</f>
        <v>0</v>
      </c>
      <c r="L12" s="360" t="s">
        <v>11</v>
      </c>
      <c r="M12" s="351">
        <f>(M10-M11)*M8</f>
        <v>0</v>
      </c>
      <c r="N12" s="360" t="s">
        <v>11</v>
      </c>
    </row>
    <row r="13" spans="1:14" s="309" customFormat="1" ht="28.5" x14ac:dyDescent="0.2">
      <c r="A13" s="361" t="s">
        <v>6</v>
      </c>
      <c r="B13" s="362" t="s">
        <v>11</v>
      </c>
      <c r="C13" s="362" t="s">
        <v>11</v>
      </c>
      <c r="D13" s="362" t="s">
        <v>11</v>
      </c>
      <c r="E13" s="362" t="s">
        <v>11</v>
      </c>
      <c r="F13" s="362" t="s">
        <v>11</v>
      </c>
      <c r="G13" s="363">
        <f>G17+G18+G19+G14+G15+G16</f>
        <v>0</v>
      </c>
      <c r="H13" s="362" t="s">
        <v>11</v>
      </c>
      <c r="I13" s="363">
        <f>I17+I18+I19+I14+I15+I16</f>
        <v>0</v>
      </c>
      <c r="J13" s="362" t="s">
        <v>11</v>
      </c>
      <c r="K13" s="363">
        <f>K17+K18+K19+K14+K15+K16</f>
        <v>0</v>
      </c>
      <c r="L13" s="362" t="s">
        <v>11</v>
      </c>
      <c r="M13" s="363">
        <f>M17+M18+M19+M14+M15+M16</f>
        <v>0</v>
      </c>
      <c r="N13" s="362" t="s">
        <v>11</v>
      </c>
    </row>
    <row r="14" spans="1:14" s="309" customFormat="1" ht="30" x14ac:dyDescent="0.2">
      <c r="A14" s="364" t="s">
        <v>8</v>
      </c>
      <c r="B14" s="360" t="s">
        <v>11</v>
      </c>
      <c r="C14" s="360" t="s">
        <v>11</v>
      </c>
      <c r="D14" s="360" t="s">
        <v>11</v>
      </c>
      <c r="E14" s="360" t="s">
        <v>11</v>
      </c>
      <c r="F14" s="360" t="s">
        <v>11</v>
      </c>
      <c r="G14" s="365"/>
      <c r="H14" s="360" t="s">
        <v>11</v>
      </c>
      <c r="I14" s="365"/>
      <c r="J14" s="360" t="s">
        <v>11</v>
      </c>
      <c r="K14" s="365"/>
      <c r="L14" s="360" t="s">
        <v>11</v>
      </c>
      <c r="M14" s="365"/>
      <c r="N14" s="360" t="s">
        <v>11</v>
      </c>
    </row>
    <row r="15" spans="1:14" s="309" customFormat="1" ht="30" x14ac:dyDescent="0.2">
      <c r="A15" s="364" t="s">
        <v>9</v>
      </c>
      <c r="B15" s="360" t="s">
        <v>11</v>
      </c>
      <c r="C15" s="360" t="s">
        <v>11</v>
      </c>
      <c r="D15" s="360" t="s">
        <v>11</v>
      </c>
      <c r="E15" s="360" t="s">
        <v>11</v>
      </c>
      <c r="F15" s="360" t="s">
        <v>11</v>
      </c>
      <c r="G15" s="365"/>
      <c r="H15" s="360" t="s">
        <v>11</v>
      </c>
      <c r="I15" s="365"/>
      <c r="J15" s="360" t="s">
        <v>11</v>
      </c>
      <c r="K15" s="365"/>
      <c r="L15" s="360" t="s">
        <v>11</v>
      </c>
      <c r="M15" s="365"/>
      <c r="N15" s="360" t="s">
        <v>11</v>
      </c>
    </row>
    <row r="16" spans="1:14" s="309" customFormat="1" x14ac:dyDescent="0.2">
      <c r="A16" s="364" t="s">
        <v>7</v>
      </c>
      <c r="B16" s="360" t="s">
        <v>11</v>
      </c>
      <c r="C16" s="360" t="s">
        <v>11</v>
      </c>
      <c r="D16" s="360" t="s">
        <v>11</v>
      </c>
      <c r="E16" s="360" t="s">
        <v>11</v>
      </c>
      <c r="F16" s="360" t="s">
        <v>11</v>
      </c>
      <c r="G16" s="365"/>
      <c r="H16" s="360" t="s">
        <v>11</v>
      </c>
      <c r="I16" s="365"/>
      <c r="J16" s="360" t="s">
        <v>11</v>
      </c>
      <c r="K16" s="365"/>
      <c r="L16" s="360" t="s">
        <v>11</v>
      </c>
      <c r="M16" s="365"/>
      <c r="N16" s="360" t="s">
        <v>11</v>
      </c>
    </row>
    <row r="17" spans="1:14" s="309" customFormat="1" ht="30" x14ac:dyDescent="0.2">
      <c r="A17" s="364" t="s">
        <v>205</v>
      </c>
      <c r="B17" s="360" t="s">
        <v>11</v>
      </c>
      <c r="C17" s="360" t="s">
        <v>11</v>
      </c>
      <c r="D17" s="360" t="s">
        <v>11</v>
      </c>
      <c r="E17" s="360" t="s">
        <v>11</v>
      </c>
      <c r="F17" s="360" t="s">
        <v>11</v>
      </c>
      <c r="G17" s="365"/>
      <c r="H17" s="360" t="s">
        <v>11</v>
      </c>
      <c r="I17" s="365"/>
      <c r="J17" s="360" t="s">
        <v>11</v>
      </c>
      <c r="K17" s="365"/>
      <c r="L17" s="360" t="s">
        <v>11</v>
      </c>
      <c r="M17" s="365"/>
      <c r="N17" s="360" t="s">
        <v>11</v>
      </c>
    </row>
    <row r="18" spans="1:14" s="309" customFormat="1" x14ac:dyDescent="0.2">
      <c r="A18" s="364" t="s">
        <v>158</v>
      </c>
      <c r="B18" s="360" t="s">
        <v>11</v>
      </c>
      <c r="C18" s="360" t="s">
        <v>11</v>
      </c>
      <c r="D18" s="360" t="s">
        <v>11</v>
      </c>
      <c r="E18" s="360" t="s">
        <v>11</v>
      </c>
      <c r="F18" s="360" t="s">
        <v>11</v>
      </c>
      <c r="G18" s="365"/>
      <c r="H18" s="360" t="s">
        <v>11</v>
      </c>
      <c r="I18" s="365"/>
      <c r="J18" s="360" t="s">
        <v>11</v>
      </c>
      <c r="K18" s="365"/>
      <c r="L18" s="360" t="s">
        <v>11</v>
      </c>
      <c r="M18" s="365"/>
      <c r="N18" s="360" t="s">
        <v>11</v>
      </c>
    </row>
    <row r="19" spans="1:14" s="309" customFormat="1" ht="30" x14ac:dyDescent="0.2">
      <c r="A19" s="364" t="s">
        <v>236</v>
      </c>
      <c r="B19" s="360" t="s">
        <v>11</v>
      </c>
      <c r="C19" s="360" t="s">
        <v>11</v>
      </c>
      <c r="D19" s="360" t="s">
        <v>11</v>
      </c>
      <c r="E19" s="360" t="s">
        <v>11</v>
      </c>
      <c r="F19" s="360" t="s">
        <v>11</v>
      </c>
      <c r="G19" s="365"/>
      <c r="H19" s="360" t="s">
        <v>11</v>
      </c>
      <c r="I19" s="365"/>
      <c r="J19" s="360" t="s">
        <v>11</v>
      </c>
      <c r="K19" s="365"/>
      <c r="L19" s="360" t="s">
        <v>11</v>
      </c>
      <c r="M19" s="365"/>
      <c r="N19" s="360" t="s">
        <v>11</v>
      </c>
    </row>
    <row r="20" spans="1:14" s="309" customFormat="1" x14ac:dyDescent="0.2">
      <c r="A20" s="350" t="s">
        <v>237</v>
      </c>
      <c r="B20" s="366"/>
      <c r="C20" s="366"/>
      <c r="D20" s="242">
        <f>IF(B20=0,0,C20/B20)</f>
        <v>0</v>
      </c>
      <c r="E20" s="351"/>
      <c r="F20" s="242">
        <f>IF(C20=0,0,E20/C20)</f>
        <v>0</v>
      </c>
      <c r="G20" s="365" t="s">
        <v>11</v>
      </c>
      <c r="H20" s="360" t="s">
        <v>11</v>
      </c>
      <c r="I20" s="365" t="s">
        <v>11</v>
      </c>
      <c r="J20" s="360" t="s">
        <v>11</v>
      </c>
      <c r="K20" s="365" t="s">
        <v>11</v>
      </c>
      <c r="L20" s="360" t="s">
        <v>11</v>
      </c>
      <c r="M20" s="365" t="s">
        <v>11</v>
      </c>
      <c r="N20" s="360" t="s">
        <v>11</v>
      </c>
    </row>
    <row r="21" spans="1:14" s="309" customFormat="1" x14ac:dyDescent="0.2">
      <c r="A21" s="361" t="s">
        <v>90</v>
      </c>
      <c r="B21" s="367"/>
      <c r="C21" s="367"/>
      <c r="D21" s="368">
        <f>IF(B21=0,0,C21/B21)</f>
        <v>0</v>
      </c>
      <c r="E21" s="367"/>
      <c r="F21" s="369">
        <f>IF(C21=0,0,E21/C21)</f>
        <v>0</v>
      </c>
      <c r="G21" s="367">
        <f>ROUND(G12+G13,0)</f>
        <v>0</v>
      </c>
      <c r="H21" s="369">
        <f>IF(E21=0,0,G21/E21)</f>
        <v>0</v>
      </c>
      <c r="I21" s="367">
        <f>ROUND(I12+I13,0)</f>
        <v>0</v>
      </c>
      <c r="J21" s="369">
        <f>IF(G21=0,0,I21/G21)</f>
        <v>0</v>
      </c>
      <c r="K21" s="367">
        <f>ROUND(K12+K13,0)</f>
        <v>0</v>
      </c>
      <c r="L21" s="369">
        <f>IF(I21=0,0,K21/I21)</f>
        <v>0</v>
      </c>
      <c r="M21" s="367">
        <f>ROUND(M12+M13,0)</f>
        <v>0</v>
      </c>
      <c r="N21" s="369">
        <f>IF(K21=0,0,M21/K21)</f>
        <v>0</v>
      </c>
    </row>
    <row r="22" spans="1:14" ht="30" x14ac:dyDescent="0.2">
      <c r="A22" s="355" t="s">
        <v>91</v>
      </c>
      <c r="B22" s="321">
        <v>0.63</v>
      </c>
      <c r="C22" s="321">
        <v>0.63</v>
      </c>
      <c r="D22" s="370" t="s">
        <v>11</v>
      </c>
      <c r="E22" s="321">
        <v>0.63</v>
      </c>
      <c r="F22" s="370" t="s">
        <v>11</v>
      </c>
      <c r="G22" s="321">
        <v>0.63</v>
      </c>
      <c r="H22" s="370" t="s">
        <v>11</v>
      </c>
      <c r="I22" s="321">
        <v>0.63</v>
      </c>
      <c r="J22" s="370" t="s">
        <v>11</v>
      </c>
      <c r="K22" s="321">
        <v>0.63</v>
      </c>
      <c r="L22" s="370" t="s">
        <v>11</v>
      </c>
      <c r="M22" s="321">
        <v>0.63</v>
      </c>
      <c r="N22" s="370" t="s">
        <v>11</v>
      </c>
    </row>
    <row r="23" spans="1:14" ht="24.75" customHeight="1" x14ac:dyDescent="0.2">
      <c r="A23" s="371" t="s">
        <v>17</v>
      </c>
      <c r="B23" s="372"/>
      <c r="C23" s="372"/>
      <c r="D23" s="373"/>
      <c r="E23" s="374"/>
      <c r="F23" s="375"/>
      <c r="G23" s="374">
        <f>ROUND(G21*G22,0)</f>
        <v>0</v>
      </c>
      <c r="H23" s="375">
        <f>IF(E23=0,0,G23/E23)</f>
        <v>0</v>
      </c>
      <c r="I23" s="374">
        <f>ROUND(I21*I22,0)</f>
        <v>0</v>
      </c>
      <c r="J23" s="375">
        <f>IF(G23=0,0,I23/G23)</f>
        <v>0</v>
      </c>
      <c r="K23" s="374">
        <f>ROUND(K21*K22,0)</f>
        <v>0</v>
      </c>
      <c r="L23" s="375">
        <f>IF(I23=0,0,K23/I23)</f>
        <v>0</v>
      </c>
      <c r="M23" s="374">
        <f>ROUND(M21*M22,0)</f>
        <v>0</v>
      </c>
      <c r="N23" s="375">
        <f>IF(K23=0,0,M23/K23)</f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9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view="pageBreakPreview" zoomScale="6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2" sqref="N2"/>
    </sheetView>
  </sheetViews>
  <sheetFormatPr defaultColWidth="10.140625" defaultRowHeight="14.45" customHeight="1" x14ac:dyDescent="0.2"/>
  <cols>
    <col min="1" max="1" width="48.28515625" style="377" customWidth="1"/>
    <col min="2" max="2" width="16.28515625" style="377" customWidth="1"/>
    <col min="3" max="3" width="17" style="377" customWidth="1"/>
    <col min="4" max="4" width="17.85546875" style="377" customWidth="1"/>
    <col min="5" max="5" width="11.7109375" style="377" customWidth="1"/>
    <col min="6" max="6" width="15.85546875" style="377" customWidth="1"/>
    <col min="7" max="7" width="12.140625" style="377" customWidth="1"/>
    <col min="8" max="8" width="17.7109375" style="377" customWidth="1"/>
    <col min="9" max="9" width="12.140625" style="377" customWidth="1"/>
    <col min="10" max="10" width="20" style="377" customWidth="1"/>
    <col min="11" max="11" width="12" style="377" customWidth="1"/>
    <col min="12" max="12" width="20.28515625" style="377" customWidth="1"/>
    <col min="13" max="13" width="11.7109375" style="377" customWidth="1"/>
    <col min="14" max="16384" width="10.140625" style="377"/>
  </cols>
  <sheetData>
    <row r="1" spans="1:14" ht="15.75" x14ac:dyDescent="0.2">
      <c r="A1" s="695">
        <v>145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376"/>
    </row>
    <row r="2" spans="1:14" ht="44.25" customHeight="1" x14ac:dyDescent="0.2">
      <c r="A2" s="378"/>
      <c r="B2" s="378"/>
      <c r="C2" s="378"/>
      <c r="D2" s="378"/>
      <c r="E2" s="378"/>
      <c r="F2" s="378"/>
      <c r="G2" s="378"/>
      <c r="H2" s="378"/>
      <c r="L2" s="696" t="s">
        <v>641</v>
      </c>
      <c r="M2" s="696"/>
      <c r="N2" s="379"/>
    </row>
    <row r="3" spans="1:14" ht="33" customHeight="1" x14ac:dyDescent="0.2">
      <c r="A3" s="380" t="s">
        <v>238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1"/>
    </row>
    <row r="4" spans="1:14" ht="18" customHeight="1" x14ac:dyDescent="0.2">
      <c r="A4" s="382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3" t="s">
        <v>239</v>
      </c>
    </row>
    <row r="5" spans="1:14" ht="25.5" customHeight="1" x14ac:dyDescent="0.2">
      <c r="A5" s="693" t="s">
        <v>240</v>
      </c>
      <c r="B5" s="697" t="s">
        <v>241</v>
      </c>
      <c r="C5" s="699" t="s">
        <v>242</v>
      </c>
      <c r="D5" s="699"/>
      <c r="E5" s="699"/>
      <c r="F5" s="693" t="s">
        <v>27</v>
      </c>
      <c r="G5" s="693" t="s">
        <v>243</v>
      </c>
      <c r="H5" s="693" t="s">
        <v>28</v>
      </c>
      <c r="I5" s="693" t="s">
        <v>243</v>
      </c>
      <c r="J5" s="693" t="s">
        <v>29</v>
      </c>
      <c r="K5" s="693" t="s">
        <v>243</v>
      </c>
      <c r="L5" s="693" t="s">
        <v>30</v>
      </c>
      <c r="M5" s="693" t="s">
        <v>243</v>
      </c>
    </row>
    <row r="6" spans="1:14" ht="37.5" x14ac:dyDescent="0.2">
      <c r="A6" s="693"/>
      <c r="B6" s="698"/>
      <c r="C6" s="384" t="s">
        <v>244</v>
      </c>
      <c r="D6" s="384" t="s">
        <v>245</v>
      </c>
      <c r="E6" s="384" t="s">
        <v>243</v>
      </c>
      <c r="F6" s="693"/>
      <c r="G6" s="693"/>
      <c r="H6" s="693"/>
      <c r="I6" s="693"/>
      <c r="J6" s="693"/>
      <c r="K6" s="693"/>
      <c r="L6" s="693"/>
      <c r="M6" s="693"/>
    </row>
    <row r="7" spans="1:14" ht="39.950000000000003" customHeight="1" x14ac:dyDescent="0.2">
      <c r="A7" s="385" t="s">
        <v>246</v>
      </c>
      <c r="B7" s="386" t="s">
        <v>247</v>
      </c>
      <c r="C7" s="387"/>
      <c r="D7" s="387"/>
      <c r="E7" s="388">
        <f>IF(C7=0,0,D7/C7)</f>
        <v>0</v>
      </c>
      <c r="F7" s="387"/>
      <c r="G7" s="388">
        <f>IF(D7=0,0,F7/D7)</f>
        <v>0</v>
      </c>
      <c r="H7" s="387">
        <f>F7</f>
        <v>0</v>
      </c>
      <c r="I7" s="388">
        <f>IF(F7=0,0,H7/F7)</f>
        <v>0</v>
      </c>
      <c r="J7" s="387">
        <f>H7</f>
        <v>0</v>
      </c>
      <c r="K7" s="388">
        <f>IF(H7=0,0,J7/H7)</f>
        <v>0</v>
      </c>
      <c r="L7" s="387">
        <f>J7</f>
        <v>0</v>
      </c>
      <c r="M7" s="388">
        <f>IF(J7=0,0,L7/J7)</f>
        <v>0</v>
      </c>
    </row>
    <row r="8" spans="1:14" ht="39.950000000000003" customHeight="1" x14ac:dyDescent="0.2">
      <c r="A8" s="385" t="s">
        <v>248</v>
      </c>
      <c r="B8" s="386"/>
      <c r="C8" s="389">
        <f>IF(C7=0,0,C9/C7)</f>
        <v>0</v>
      </c>
      <c r="D8" s="389">
        <f>IF(D7=0,0,D9/D7)</f>
        <v>0</v>
      </c>
      <c r="E8" s="390" t="s">
        <v>11</v>
      </c>
      <c r="F8" s="389">
        <f>ROUND(IF(F7=0,0,F9/F7),5)</f>
        <v>0</v>
      </c>
      <c r="G8" s="390" t="s">
        <v>11</v>
      </c>
      <c r="H8" s="389">
        <f>F8</f>
        <v>0</v>
      </c>
      <c r="I8" s="390" t="s">
        <v>11</v>
      </c>
      <c r="J8" s="389">
        <f>H8</f>
        <v>0</v>
      </c>
      <c r="K8" s="390" t="s">
        <v>11</v>
      </c>
      <c r="L8" s="389">
        <f>J8</f>
        <v>0</v>
      </c>
      <c r="M8" s="390" t="s">
        <v>11</v>
      </c>
    </row>
    <row r="9" spans="1:14" ht="39.950000000000003" customHeight="1" x14ac:dyDescent="0.2">
      <c r="A9" s="385" t="s">
        <v>249</v>
      </c>
      <c r="B9" s="386" t="s">
        <v>250</v>
      </c>
      <c r="C9" s="391"/>
      <c r="D9" s="391"/>
      <c r="E9" s="388">
        <f>IF(C9=0,0,D9/C9)</f>
        <v>0</v>
      </c>
      <c r="F9" s="391"/>
      <c r="G9" s="388">
        <f>IF(D9=0,0,F9/D9)</f>
        <v>0</v>
      </c>
      <c r="H9" s="391">
        <f>ROUND(H7*H8,0)</f>
        <v>0</v>
      </c>
      <c r="I9" s="388">
        <f>IF(F9=0,0,H9/F9)</f>
        <v>0</v>
      </c>
      <c r="J9" s="391">
        <f>ROUND(J7*J8,0)</f>
        <v>0</v>
      </c>
      <c r="K9" s="388">
        <f>IF(H9=0,0,J9/H9)</f>
        <v>0</v>
      </c>
      <c r="L9" s="391">
        <f>ROUND(L7*L8,0)</f>
        <v>0</v>
      </c>
      <c r="M9" s="388">
        <f>IF(J9=0,0,L9/J9)</f>
        <v>0</v>
      </c>
      <c r="N9" s="392">
        <f>L9*L11</f>
        <v>0</v>
      </c>
    </row>
    <row r="10" spans="1:14" ht="39.950000000000003" customHeight="1" x14ac:dyDescent="0.2">
      <c r="A10" s="385" t="s">
        <v>251</v>
      </c>
      <c r="B10" s="386"/>
      <c r="C10" s="393" t="s">
        <v>11</v>
      </c>
      <c r="D10" s="393" t="s">
        <v>11</v>
      </c>
      <c r="E10" s="388" t="s">
        <v>11</v>
      </c>
      <c r="F10" s="394">
        <f>IF(F9&gt;D9*1.1,D9*1.1,F9)</f>
        <v>0</v>
      </c>
      <c r="G10" s="388" t="s">
        <v>11</v>
      </c>
      <c r="H10" s="394">
        <f>IF(H9&gt;F9*1.1,F9*1.1,H9)</f>
        <v>0</v>
      </c>
      <c r="I10" s="388" t="s">
        <v>11</v>
      </c>
      <c r="J10" s="394">
        <f>IF(J9&gt;H9*1.1,H9*1.1,J9)</f>
        <v>0</v>
      </c>
      <c r="K10" s="395" t="s">
        <v>11</v>
      </c>
      <c r="L10" s="394">
        <f>IF(L9&gt;J9*1.1,J9*1.1,L9)</f>
        <v>0</v>
      </c>
      <c r="M10" s="388">
        <f>IF(J10=0,0,L10/J10)</f>
        <v>0</v>
      </c>
    </row>
    <row r="11" spans="1:14" ht="24.95" customHeight="1" x14ac:dyDescent="0.2">
      <c r="A11" s="385" t="s">
        <v>252</v>
      </c>
      <c r="B11" s="386"/>
      <c r="C11" s="396"/>
      <c r="D11" s="396"/>
      <c r="E11" s="390" t="s">
        <v>11</v>
      </c>
      <c r="F11" s="397"/>
      <c r="G11" s="390" t="s">
        <v>11</v>
      </c>
      <c r="H11" s="388">
        <f>F11</f>
        <v>0</v>
      </c>
      <c r="I11" s="390" t="s">
        <v>11</v>
      </c>
      <c r="J11" s="388">
        <f>H11</f>
        <v>0</v>
      </c>
      <c r="K11" s="390" t="s">
        <v>11</v>
      </c>
      <c r="L11" s="388">
        <f>J11</f>
        <v>0</v>
      </c>
      <c r="M11" s="390" t="s">
        <v>11</v>
      </c>
    </row>
    <row r="12" spans="1:14" ht="24.95" customHeight="1" x14ac:dyDescent="0.2">
      <c r="A12" s="398" t="s">
        <v>253</v>
      </c>
      <c r="B12" s="399"/>
      <c r="C12" s="391">
        <f>C13+C16</f>
        <v>0</v>
      </c>
      <c r="D12" s="391">
        <f>D13+D16</f>
        <v>0</v>
      </c>
      <c r="E12" s="390" t="s">
        <v>11</v>
      </c>
      <c r="F12" s="391">
        <f>F13+F16+F14+F15</f>
        <v>0</v>
      </c>
      <c r="G12" s="390" t="s">
        <v>11</v>
      </c>
      <c r="H12" s="391">
        <f>H13+H16+H14+H15</f>
        <v>0</v>
      </c>
      <c r="I12" s="390" t="s">
        <v>11</v>
      </c>
      <c r="J12" s="391">
        <f>J13+J16+J14+J15</f>
        <v>0</v>
      </c>
      <c r="K12" s="390" t="s">
        <v>11</v>
      </c>
      <c r="L12" s="391">
        <f>L13+L16+L14+L15</f>
        <v>0</v>
      </c>
      <c r="M12" s="390" t="s">
        <v>11</v>
      </c>
    </row>
    <row r="13" spans="1:14" ht="24.95" customHeight="1" x14ac:dyDescent="0.2">
      <c r="A13" s="400" t="s">
        <v>254</v>
      </c>
      <c r="B13" s="399"/>
      <c r="C13" s="391"/>
      <c r="D13" s="391"/>
      <c r="E13" s="390" t="s">
        <v>11</v>
      </c>
      <c r="F13" s="391"/>
      <c r="G13" s="390" t="s">
        <v>11</v>
      </c>
      <c r="H13" s="391"/>
      <c r="I13" s="390" t="s">
        <v>11</v>
      </c>
      <c r="J13" s="391"/>
      <c r="K13" s="390" t="s">
        <v>11</v>
      </c>
      <c r="L13" s="401"/>
      <c r="M13" s="390" t="s">
        <v>11</v>
      </c>
    </row>
    <row r="14" spans="1:14" ht="24.95" customHeight="1" x14ac:dyDescent="0.2">
      <c r="A14" s="400" t="s">
        <v>255</v>
      </c>
      <c r="B14" s="399"/>
      <c r="C14" s="391"/>
      <c r="D14" s="391"/>
      <c r="E14" s="390"/>
      <c r="F14" s="391"/>
      <c r="G14" s="390"/>
      <c r="H14" s="391"/>
      <c r="I14" s="390"/>
      <c r="J14" s="391"/>
      <c r="K14" s="390"/>
      <c r="L14" s="391"/>
      <c r="M14" s="390"/>
    </row>
    <row r="15" spans="1:14" ht="75" x14ac:dyDescent="0.2">
      <c r="A15" s="400" t="s">
        <v>256</v>
      </c>
      <c r="B15" s="399"/>
      <c r="C15" s="391"/>
      <c r="D15" s="391"/>
      <c r="E15" s="390"/>
      <c r="F15" s="391"/>
      <c r="G15" s="390"/>
      <c r="H15" s="391"/>
      <c r="I15" s="390"/>
      <c r="J15" s="391"/>
      <c r="K15" s="390"/>
      <c r="L15" s="401"/>
      <c r="M15" s="390"/>
    </row>
    <row r="16" spans="1:14" ht="24.95" customHeight="1" x14ac:dyDescent="0.2">
      <c r="A16" s="400" t="s">
        <v>257</v>
      </c>
      <c r="B16" s="399"/>
      <c r="C16" s="391"/>
      <c r="D16" s="391"/>
      <c r="E16" s="390" t="s">
        <v>11</v>
      </c>
      <c r="F16" s="391"/>
      <c r="G16" s="390" t="s">
        <v>11</v>
      </c>
      <c r="H16" s="391"/>
      <c r="I16" s="390" t="s">
        <v>11</v>
      </c>
      <c r="J16" s="391"/>
      <c r="K16" s="390" t="s">
        <v>11</v>
      </c>
      <c r="L16" s="401"/>
      <c r="M16" s="390" t="s">
        <v>11</v>
      </c>
    </row>
    <row r="17" spans="1:13" ht="31.5" customHeight="1" x14ac:dyDescent="0.2">
      <c r="A17" s="385" t="s">
        <v>258</v>
      </c>
      <c r="B17" s="386" t="s">
        <v>259</v>
      </c>
      <c r="C17" s="393"/>
      <c r="D17" s="393"/>
      <c r="E17" s="390" t="s">
        <v>11</v>
      </c>
      <c r="F17" s="390" t="s">
        <v>11</v>
      </c>
      <c r="G17" s="390" t="s">
        <v>11</v>
      </c>
      <c r="H17" s="390" t="s">
        <v>11</v>
      </c>
      <c r="I17" s="390" t="s">
        <v>11</v>
      </c>
      <c r="J17" s="390" t="s">
        <v>11</v>
      </c>
      <c r="K17" s="390" t="s">
        <v>11</v>
      </c>
      <c r="L17" s="390" t="s">
        <v>11</v>
      </c>
      <c r="M17" s="390" t="s">
        <v>11</v>
      </c>
    </row>
    <row r="18" spans="1:13" s="407" customFormat="1" ht="30" customHeight="1" x14ac:dyDescent="0.2">
      <c r="A18" s="402" t="s">
        <v>260</v>
      </c>
      <c r="B18" s="403"/>
      <c r="C18" s="404"/>
      <c r="D18" s="404"/>
      <c r="E18" s="405">
        <f>IF(C18=0,0,D18/C18)</f>
        <v>0</v>
      </c>
      <c r="F18" s="406">
        <f>ROUND(F10*F11+F12,0)</f>
        <v>0</v>
      </c>
      <c r="G18" s="405">
        <f>IF(D18=0,0,F18/D18)</f>
        <v>0</v>
      </c>
      <c r="H18" s="406">
        <f>ROUND(H10*H11+H12,0)</f>
        <v>0</v>
      </c>
      <c r="I18" s="405">
        <f>IF(F18=0,0,H18/F18)</f>
        <v>0</v>
      </c>
      <c r="J18" s="406">
        <f>ROUND(J10*J11+J12,0)</f>
        <v>0</v>
      </c>
      <c r="K18" s="405">
        <f>IF(H18=0,0,J18/H18)</f>
        <v>0</v>
      </c>
      <c r="L18" s="406">
        <f>ROUND(L10*L11+L12,0)</f>
        <v>0</v>
      </c>
      <c r="M18" s="405">
        <f>IF(J18=0,0,L18/J18)</f>
        <v>0</v>
      </c>
    </row>
    <row r="20" spans="1:13" ht="60.75" customHeight="1" x14ac:dyDescent="0.2">
      <c r="A20" s="694" t="s">
        <v>261</v>
      </c>
      <c r="B20" s="694"/>
      <c r="C20" s="694"/>
      <c r="D20" s="694"/>
      <c r="E20" s="694"/>
      <c r="F20" s="694"/>
      <c r="G20" s="694"/>
      <c r="H20" s="694"/>
      <c r="I20" s="694"/>
      <c r="J20" s="694"/>
      <c r="K20" s="694"/>
      <c r="L20" s="694"/>
      <c r="M20" s="694"/>
    </row>
    <row r="21" spans="1:13" s="392" customFormat="1" ht="18.75" x14ac:dyDescent="0.2">
      <c r="F21" s="408">
        <f>ROUND(F9*F11+F12,0)</f>
        <v>0</v>
      </c>
      <c r="G21" s="409">
        <f>IF(D21=0,0,F21/D21)</f>
        <v>0</v>
      </c>
      <c r="H21" s="408">
        <f>ROUND(H9*H11+H12,0)</f>
        <v>0</v>
      </c>
      <c r="I21" s="409">
        <f>IF(F21=0,0,H21/F21)</f>
        <v>0</v>
      </c>
      <c r="J21" s="408">
        <f>ROUND(J9*J11+J12,0)</f>
        <v>0</v>
      </c>
      <c r="K21" s="409">
        <f>IF(H21=0,0,J21/H21)</f>
        <v>0</v>
      </c>
      <c r="L21" s="408">
        <f>ROUND(L9*L11+L12,0)</f>
        <v>0</v>
      </c>
      <c r="M21" s="409">
        <f>IF(J21=0,0,L21/J21)</f>
        <v>0</v>
      </c>
    </row>
  </sheetData>
  <mergeCells count="14">
    <mergeCell ref="K5:K6"/>
    <mergeCell ref="L5:L6"/>
    <mergeCell ref="M5:M6"/>
    <mergeCell ref="A20:M20"/>
    <mergeCell ref="A1:M1"/>
    <mergeCell ref="L2:M2"/>
    <mergeCell ref="A5:A6"/>
    <mergeCell ref="B5:B6"/>
    <mergeCell ref="C5:E5"/>
    <mergeCell ref="F5:F6"/>
    <mergeCell ref="G5:G6"/>
    <mergeCell ref="H5:H6"/>
    <mergeCell ref="I5:I6"/>
    <mergeCell ref="J5:J6"/>
  </mergeCells>
  <printOptions horizontalCentered="1"/>
  <pageMargins left="0" right="0" top="0.74803149606299213" bottom="0" header="0" footer="0"/>
  <pageSetup paperSize="9" scale="63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view="pageBreakPreview" zoomScale="80" zoomScaleNormal="85" zoomScaleSheetLayoutView="80" workbookViewId="0">
      <pane xSplit="2" ySplit="6" topLeftCell="C38" activePane="bottomRight" state="frozen"/>
      <selection pane="topRight" activeCell="C1" sqref="C1"/>
      <selection pane="bottomLeft" activeCell="A7" sqref="A7"/>
      <selection pane="bottomRight" activeCell="N2" sqref="N2"/>
    </sheetView>
  </sheetViews>
  <sheetFormatPr defaultColWidth="9.140625" defaultRowHeight="15" x14ac:dyDescent="0.2"/>
  <cols>
    <col min="1" max="1" width="51" style="410" customWidth="1"/>
    <col min="2" max="2" width="15.28515625" style="410" customWidth="1"/>
    <col min="3" max="3" width="17" style="410" customWidth="1"/>
    <col min="4" max="4" width="17.85546875" style="410" customWidth="1"/>
    <col min="5" max="5" width="11.7109375" style="410" customWidth="1"/>
    <col min="6" max="6" width="15.85546875" style="410" customWidth="1"/>
    <col min="7" max="7" width="12.140625" style="410" customWidth="1"/>
    <col min="8" max="8" width="17.7109375" style="410" customWidth="1"/>
    <col min="9" max="9" width="12.140625" style="410" customWidth="1"/>
    <col min="10" max="10" width="20" style="410" customWidth="1"/>
    <col min="11" max="11" width="12" style="410" customWidth="1"/>
    <col min="12" max="12" width="17.5703125" style="410" customWidth="1"/>
    <col min="13" max="13" width="11.7109375" style="410" customWidth="1"/>
    <col min="14" max="16384" width="9.140625" style="410"/>
  </cols>
  <sheetData>
    <row r="1" spans="1:14" ht="15.75" x14ac:dyDescent="0.2">
      <c r="A1" s="700">
        <v>146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</row>
    <row r="2" spans="1:14" ht="47.25" customHeight="1" x14ac:dyDescent="0.2">
      <c r="K2" s="701" t="s">
        <v>642</v>
      </c>
      <c r="L2" s="701"/>
      <c r="M2" s="701"/>
    </row>
    <row r="3" spans="1:14" ht="25.5" customHeight="1" x14ac:dyDescent="0.2">
      <c r="A3" s="411" t="s">
        <v>262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</row>
    <row r="4" spans="1:14" ht="18.75" x14ac:dyDescent="0.2">
      <c r="A4" s="412"/>
      <c r="B4" s="412"/>
      <c r="C4" s="413"/>
      <c r="D4" s="413"/>
      <c r="E4" s="412"/>
      <c r="F4" s="412"/>
      <c r="G4" s="412"/>
      <c r="H4" s="412"/>
      <c r="I4" s="414"/>
      <c r="J4" s="702"/>
      <c r="K4" s="702"/>
      <c r="L4" s="703" t="s">
        <v>239</v>
      </c>
      <c r="M4" s="703"/>
    </row>
    <row r="5" spans="1:14" ht="39" customHeight="1" x14ac:dyDescent="0.2">
      <c r="A5" s="704" t="s">
        <v>240</v>
      </c>
      <c r="B5" s="705" t="s">
        <v>241</v>
      </c>
      <c r="C5" s="707" t="s">
        <v>242</v>
      </c>
      <c r="D5" s="707"/>
      <c r="E5" s="707"/>
      <c r="F5" s="704" t="s">
        <v>27</v>
      </c>
      <c r="G5" s="704" t="s">
        <v>243</v>
      </c>
      <c r="H5" s="704" t="s">
        <v>28</v>
      </c>
      <c r="I5" s="704" t="s">
        <v>243</v>
      </c>
      <c r="J5" s="704" t="s">
        <v>29</v>
      </c>
      <c r="K5" s="704" t="s">
        <v>243</v>
      </c>
      <c r="L5" s="704" t="s">
        <v>30</v>
      </c>
      <c r="M5" s="704" t="s">
        <v>243</v>
      </c>
    </row>
    <row r="6" spans="1:14" ht="37.5" x14ac:dyDescent="0.2">
      <c r="A6" s="704"/>
      <c r="B6" s="706"/>
      <c r="C6" s="415" t="s">
        <v>244</v>
      </c>
      <c r="D6" s="415" t="s">
        <v>245</v>
      </c>
      <c r="E6" s="415" t="s">
        <v>243</v>
      </c>
      <c r="F6" s="704"/>
      <c r="G6" s="704"/>
      <c r="H6" s="704"/>
      <c r="I6" s="704"/>
      <c r="J6" s="704"/>
      <c r="K6" s="704"/>
      <c r="L6" s="704"/>
      <c r="M6" s="704"/>
    </row>
    <row r="7" spans="1:14" ht="37.5" x14ac:dyDescent="0.2">
      <c r="A7" s="416" t="s">
        <v>263</v>
      </c>
      <c r="B7" s="417" t="s">
        <v>264</v>
      </c>
      <c r="C7" s="418"/>
      <c r="D7" s="418"/>
      <c r="E7" s="419">
        <f>IF(C7=0,0,D7/C7)</f>
        <v>0</v>
      </c>
      <c r="F7" s="420">
        <f>D7</f>
        <v>0</v>
      </c>
      <c r="G7" s="419">
        <f>IF(D7=0,0,F7/D7)</f>
        <v>0</v>
      </c>
      <c r="H7" s="420">
        <f>F7</f>
        <v>0</v>
      </c>
      <c r="I7" s="419">
        <f>IF(F7=0,0,H7/F7)</f>
        <v>0</v>
      </c>
      <c r="J7" s="420">
        <f>H7</f>
        <v>0</v>
      </c>
      <c r="K7" s="419">
        <f>IF(H7=0,0,J7/H7)</f>
        <v>0</v>
      </c>
      <c r="L7" s="420">
        <f>J7</f>
        <v>0</v>
      </c>
      <c r="M7" s="419">
        <f>IF(J7=0,0,L7/J7)</f>
        <v>0</v>
      </c>
    </row>
    <row r="8" spans="1:14" ht="37.5" x14ac:dyDescent="0.2">
      <c r="A8" s="421" t="s">
        <v>265</v>
      </c>
      <c r="B8" s="422" t="s">
        <v>266</v>
      </c>
      <c r="C8" s="423"/>
      <c r="D8" s="423"/>
      <c r="E8" s="424">
        <f>ROUND(IF(C8=0,0,D8/C8),4)</f>
        <v>0</v>
      </c>
      <c r="F8" s="425">
        <f>ROUND(D8*$E$8,0)</f>
        <v>0</v>
      </c>
      <c r="G8" s="426">
        <f>IF(D8=0,0,F8/D8)</f>
        <v>0</v>
      </c>
      <c r="H8" s="425">
        <f>ROUND(F8*$E$8,0)</f>
        <v>0</v>
      </c>
      <c r="I8" s="426">
        <f>IF(F8=0,0,H8/F8)</f>
        <v>0</v>
      </c>
      <c r="J8" s="425">
        <f>ROUND(H8*$E$8,0)</f>
        <v>0</v>
      </c>
      <c r="K8" s="426">
        <f>IF(H8=0,0,J8/H8)</f>
        <v>0</v>
      </c>
      <c r="L8" s="425">
        <f>ROUND(J8*$E$8,0)</f>
        <v>0</v>
      </c>
      <c r="M8" s="426">
        <f>IF(J8=0,0,L8/J8)</f>
        <v>0</v>
      </c>
      <c r="N8" s="427"/>
    </row>
    <row r="9" spans="1:14" ht="56.25" x14ac:dyDescent="0.2">
      <c r="A9" s="421" t="s">
        <v>267</v>
      </c>
      <c r="B9" s="422"/>
      <c r="C9" s="428">
        <f>IF(C8=0,0,C24/C8*100)</f>
        <v>0</v>
      </c>
      <c r="D9" s="428">
        <f>IF(D8=0,0,D24/D8*100)</f>
        <v>0</v>
      </c>
      <c r="E9" s="429" t="s">
        <v>11</v>
      </c>
      <c r="F9" s="428">
        <f>ROUND(AVERAGE(D9,C9),2)</f>
        <v>0</v>
      </c>
      <c r="G9" s="429" t="s">
        <v>11</v>
      </c>
      <c r="H9" s="428">
        <f>F9</f>
        <v>0</v>
      </c>
      <c r="I9" s="429" t="s">
        <v>11</v>
      </c>
      <c r="J9" s="428">
        <f>H9</f>
        <v>0</v>
      </c>
      <c r="K9" s="429" t="s">
        <v>11</v>
      </c>
      <c r="L9" s="428">
        <f>J9</f>
        <v>0</v>
      </c>
      <c r="M9" s="429" t="s">
        <v>11</v>
      </c>
      <c r="N9" s="427"/>
    </row>
    <row r="10" spans="1:14" ht="37.5" x14ac:dyDescent="0.2">
      <c r="A10" s="430" t="s">
        <v>268</v>
      </c>
      <c r="B10" s="431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3"/>
      <c r="N10" s="427"/>
    </row>
    <row r="11" spans="1:14" ht="37.5" x14ac:dyDescent="0.2">
      <c r="A11" s="434" t="s">
        <v>263</v>
      </c>
      <c r="B11" s="435"/>
      <c r="C11" s="436"/>
      <c r="D11" s="436"/>
      <c r="E11" s="419">
        <f>IF(C11=0,0,D11/C11)</f>
        <v>0</v>
      </c>
      <c r="F11" s="420">
        <f>ROUND(F7*F12,0)</f>
        <v>0</v>
      </c>
      <c r="G11" s="419">
        <f>IF(D11=0,0,F11/D11)</f>
        <v>0</v>
      </c>
      <c r="H11" s="420">
        <f>ROUND(H7*H12,0)</f>
        <v>0</v>
      </c>
      <c r="I11" s="419">
        <f>IF(F11=0,0,H11/F11)</f>
        <v>0</v>
      </c>
      <c r="J11" s="420">
        <f>ROUND(J7*J12,0)</f>
        <v>0</v>
      </c>
      <c r="K11" s="419">
        <f>IF(H11=0,0,J11/H11)</f>
        <v>0</v>
      </c>
      <c r="L11" s="420">
        <f>ROUND(L7*L12,0)</f>
        <v>0</v>
      </c>
      <c r="M11" s="419">
        <f>IF(J11=0,0,L11/J11)</f>
        <v>0</v>
      </c>
      <c r="N11" s="427"/>
    </row>
    <row r="12" spans="1:14" ht="18.75" x14ac:dyDescent="0.2">
      <c r="A12" s="434" t="s">
        <v>269</v>
      </c>
      <c r="B12" s="435"/>
      <c r="C12" s="437">
        <f>IF(C7=0,0,C11/C7)</f>
        <v>0</v>
      </c>
      <c r="D12" s="437">
        <f>IF(D7=0,0,D11/D7)</f>
        <v>0</v>
      </c>
      <c r="E12" s="438" t="s">
        <v>11</v>
      </c>
      <c r="F12" s="439">
        <f>ROUND(AVERAGE(C12,D12),4)</f>
        <v>0</v>
      </c>
      <c r="G12" s="438" t="s">
        <v>11</v>
      </c>
      <c r="H12" s="439">
        <f>F12</f>
        <v>0</v>
      </c>
      <c r="I12" s="438" t="s">
        <v>11</v>
      </c>
      <c r="J12" s="439">
        <f>H12</f>
        <v>0</v>
      </c>
      <c r="K12" s="438" t="s">
        <v>11</v>
      </c>
      <c r="L12" s="439">
        <f>J12</f>
        <v>0</v>
      </c>
      <c r="M12" s="438" t="s">
        <v>11</v>
      </c>
      <c r="N12" s="427"/>
    </row>
    <row r="13" spans="1:14" ht="56.25" x14ac:dyDescent="0.2">
      <c r="A13" s="434" t="s">
        <v>270</v>
      </c>
      <c r="B13" s="435"/>
      <c r="C13" s="438" t="s">
        <v>11</v>
      </c>
      <c r="D13" s="438" t="s">
        <v>11</v>
      </c>
      <c r="E13" s="438" t="s">
        <v>11</v>
      </c>
      <c r="F13" s="440">
        <v>1</v>
      </c>
      <c r="G13" s="438" t="s">
        <v>11</v>
      </c>
      <c r="H13" s="440">
        <v>1</v>
      </c>
      <c r="I13" s="438" t="s">
        <v>11</v>
      </c>
      <c r="J13" s="440">
        <f>H13</f>
        <v>1</v>
      </c>
      <c r="K13" s="438" t="s">
        <v>11</v>
      </c>
      <c r="L13" s="440">
        <f>J13</f>
        <v>1</v>
      </c>
      <c r="M13" s="438" t="s">
        <v>11</v>
      </c>
      <c r="N13" s="427"/>
    </row>
    <row r="14" spans="1:14" ht="18.75" x14ac:dyDescent="0.2">
      <c r="A14" s="430" t="s">
        <v>271</v>
      </c>
      <c r="B14" s="431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3"/>
      <c r="N14" s="427"/>
    </row>
    <row r="15" spans="1:14" ht="37.5" x14ac:dyDescent="0.2">
      <c r="A15" s="434" t="s">
        <v>263</v>
      </c>
      <c r="B15" s="435"/>
      <c r="C15" s="420">
        <f>C7-C11</f>
        <v>0</v>
      </c>
      <c r="D15" s="420">
        <f>D7-D11</f>
        <v>0</v>
      </c>
      <c r="E15" s="419">
        <f>IF(C15=0,0,D15/C15)</f>
        <v>0</v>
      </c>
      <c r="F15" s="420">
        <f>F7-F11</f>
        <v>0</v>
      </c>
      <c r="G15" s="419">
        <f>IF(D15=0,0,F15/D15)</f>
        <v>0</v>
      </c>
      <c r="H15" s="420">
        <f>H7-H11</f>
        <v>0</v>
      </c>
      <c r="I15" s="419">
        <f>IF(F15=0,0,H15/F15)</f>
        <v>0</v>
      </c>
      <c r="J15" s="420">
        <f>J7-J11</f>
        <v>0</v>
      </c>
      <c r="K15" s="419">
        <f>IF(H15=0,0,J15/H15)</f>
        <v>0</v>
      </c>
      <c r="L15" s="420">
        <f>L7-L11</f>
        <v>0</v>
      </c>
      <c r="M15" s="419">
        <f>IF(J15=0,0,L15/J15)</f>
        <v>0</v>
      </c>
      <c r="N15" s="427"/>
    </row>
    <row r="16" spans="1:14" ht="56.25" x14ac:dyDescent="0.2">
      <c r="A16" s="434" t="s">
        <v>270</v>
      </c>
      <c r="B16" s="435"/>
      <c r="C16" s="438" t="s">
        <v>11</v>
      </c>
      <c r="D16" s="438" t="s">
        <v>11</v>
      </c>
      <c r="E16" s="438" t="s">
        <v>11</v>
      </c>
      <c r="F16" s="440">
        <v>1.5</v>
      </c>
      <c r="G16" s="438" t="s">
        <v>11</v>
      </c>
      <c r="H16" s="440">
        <v>1.5</v>
      </c>
      <c r="I16" s="438" t="s">
        <v>11</v>
      </c>
      <c r="J16" s="440">
        <f>H16</f>
        <v>1.5</v>
      </c>
      <c r="K16" s="438" t="s">
        <v>11</v>
      </c>
      <c r="L16" s="440">
        <f>J16</f>
        <v>1.5</v>
      </c>
      <c r="M16" s="438" t="s">
        <v>11</v>
      </c>
      <c r="N16" s="427"/>
    </row>
    <row r="17" spans="1:14" ht="18.75" x14ac:dyDescent="0.2">
      <c r="A17" s="421" t="s">
        <v>272</v>
      </c>
      <c r="B17" s="441"/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3"/>
      <c r="N17" s="427"/>
    </row>
    <row r="18" spans="1:14" ht="37.5" x14ac:dyDescent="0.2">
      <c r="A18" s="444" t="s">
        <v>265</v>
      </c>
      <c r="B18" s="422"/>
      <c r="C18" s="445"/>
      <c r="D18" s="445"/>
      <c r="E18" s="426">
        <f>IF(C18=0,0,D18/C18)</f>
        <v>0</v>
      </c>
      <c r="F18" s="425">
        <f>D18</f>
        <v>0</v>
      </c>
      <c r="G18" s="426">
        <f>IF(D18=0,0,F18/D18)</f>
        <v>0</v>
      </c>
      <c r="H18" s="425">
        <f>F18</f>
        <v>0</v>
      </c>
      <c r="I18" s="426">
        <f>IF(F18=0,0,H18/F18)</f>
        <v>0</v>
      </c>
      <c r="J18" s="425">
        <f>H18</f>
        <v>0</v>
      </c>
      <c r="K18" s="426">
        <f>IF(H18=0,0,J18/H18)</f>
        <v>0</v>
      </c>
      <c r="L18" s="425">
        <f>J18</f>
        <v>0</v>
      </c>
      <c r="M18" s="426">
        <f>IF(J18=0,0,L18/J18)</f>
        <v>0</v>
      </c>
      <c r="N18" s="427"/>
    </row>
    <row r="19" spans="1:14" ht="56.25" x14ac:dyDescent="0.2">
      <c r="A19" s="444" t="s">
        <v>267</v>
      </c>
      <c r="B19" s="422"/>
      <c r="C19" s="429" t="s">
        <v>11</v>
      </c>
      <c r="D19" s="429" t="s">
        <v>11</v>
      </c>
      <c r="E19" s="429" t="s">
        <v>11</v>
      </c>
      <c r="F19" s="428">
        <v>1</v>
      </c>
      <c r="G19" s="429" t="s">
        <v>11</v>
      </c>
      <c r="H19" s="428">
        <v>1</v>
      </c>
      <c r="I19" s="429" t="s">
        <v>11</v>
      </c>
      <c r="J19" s="428">
        <f>H19</f>
        <v>1</v>
      </c>
      <c r="K19" s="429" t="s">
        <v>11</v>
      </c>
      <c r="L19" s="428">
        <f>J19</f>
        <v>1</v>
      </c>
      <c r="M19" s="429" t="s">
        <v>11</v>
      </c>
      <c r="N19" s="427"/>
    </row>
    <row r="20" spans="1:14" ht="18.75" x14ac:dyDescent="0.2">
      <c r="A20" s="421" t="s">
        <v>271</v>
      </c>
      <c r="B20" s="441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3"/>
      <c r="N20" s="427"/>
    </row>
    <row r="21" spans="1:14" ht="37.5" x14ac:dyDescent="0.2">
      <c r="A21" s="444" t="s">
        <v>263</v>
      </c>
      <c r="B21" s="422"/>
      <c r="C21" s="425">
        <f>C8-C18</f>
        <v>0</v>
      </c>
      <c r="D21" s="425">
        <f>D8-D18</f>
        <v>0</v>
      </c>
      <c r="E21" s="426">
        <f>IF(C21=0,0,D21/C21)</f>
        <v>0</v>
      </c>
      <c r="F21" s="425">
        <f>F8-F18</f>
        <v>0</v>
      </c>
      <c r="G21" s="426">
        <f>IF(D21=0,0,F21/D21)</f>
        <v>0</v>
      </c>
      <c r="H21" s="425">
        <f>H8-H18</f>
        <v>0</v>
      </c>
      <c r="I21" s="426">
        <f>IF(F21=0,0,H21/F21)</f>
        <v>0</v>
      </c>
      <c r="J21" s="425">
        <f>J8-J18</f>
        <v>0</v>
      </c>
      <c r="K21" s="426">
        <f>IF(H21=0,0,J21/H21)</f>
        <v>0</v>
      </c>
      <c r="L21" s="425">
        <f>L8-L18</f>
        <v>0</v>
      </c>
      <c r="M21" s="426">
        <f>IF(J21=0,0,L21/J21)</f>
        <v>0</v>
      </c>
      <c r="N21" s="427"/>
    </row>
    <row r="22" spans="1:14" ht="56.25" x14ac:dyDescent="0.2">
      <c r="A22" s="444" t="s">
        <v>270</v>
      </c>
      <c r="B22" s="422"/>
      <c r="C22" s="429" t="s">
        <v>11</v>
      </c>
      <c r="D22" s="429" t="s">
        <v>11</v>
      </c>
      <c r="E22" s="429" t="s">
        <v>11</v>
      </c>
      <c r="F22" s="428">
        <f>F9</f>
        <v>0</v>
      </c>
      <c r="G22" s="429" t="s">
        <v>11</v>
      </c>
      <c r="H22" s="428">
        <f>H9</f>
        <v>0</v>
      </c>
      <c r="I22" s="429" t="s">
        <v>11</v>
      </c>
      <c r="J22" s="428">
        <f>J9</f>
        <v>0</v>
      </c>
      <c r="K22" s="429" t="s">
        <v>11</v>
      </c>
      <c r="L22" s="428">
        <f>L9</f>
        <v>0</v>
      </c>
      <c r="M22" s="429" t="s">
        <v>11</v>
      </c>
      <c r="N22" s="427"/>
    </row>
    <row r="23" spans="1:14" s="446" customFormat="1" ht="56.25" x14ac:dyDescent="0.2">
      <c r="A23" s="430" t="s">
        <v>273</v>
      </c>
      <c r="B23" s="435" t="s">
        <v>274</v>
      </c>
      <c r="C23" s="418"/>
      <c r="D23" s="418"/>
      <c r="E23" s="419">
        <f t="shared" ref="E23:E24" si="0">IF(C23=0,0,D23/C23)</f>
        <v>0</v>
      </c>
      <c r="F23" s="420">
        <f>ROUND(((F11*F13)+(F15*F16))/100,0)</f>
        <v>0</v>
      </c>
      <c r="G23" s="437">
        <f t="shared" ref="G23:M33" si="1">IF(D23=0,0,F23/D23)</f>
        <v>0</v>
      </c>
      <c r="H23" s="420">
        <f>ROUND(((H11*H13)+(H15*H16))/100,0)</f>
        <v>0</v>
      </c>
      <c r="I23" s="437">
        <f t="shared" si="1"/>
        <v>0</v>
      </c>
      <c r="J23" s="420">
        <f>ROUND(((J11*J13)+(J15*J16))/100,0)</f>
        <v>0</v>
      </c>
      <c r="K23" s="437">
        <f t="shared" si="1"/>
        <v>0</v>
      </c>
      <c r="L23" s="420">
        <f>ROUND(((L11*L13)+(L15*L16))/100,0)</f>
        <v>0</v>
      </c>
      <c r="M23" s="419">
        <f t="shared" si="1"/>
        <v>0</v>
      </c>
      <c r="N23" s="427"/>
    </row>
    <row r="24" spans="1:14" s="446" customFormat="1" ht="56.25" x14ac:dyDescent="0.2">
      <c r="A24" s="421" t="s">
        <v>275</v>
      </c>
      <c r="B24" s="422" t="s">
        <v>276</v>
      </c>
      <c r="C24" s="423"/>
      <c r="D24" s="423"/>
      <c r="E24" s="426">
        <f t="shared" si="0"/>
        <v>0</v>
      </c>
      <c r="F24" s="425">
        <f>ROUND(((F18*F19)+(F21*F22))/100,0)</f>
        <v>0</v>
      </c>
      <c r="G24" s="426">
        <f t="shared" si="1"/>
        <v>0</v>
      </c>
      <c r="H24" s="425">
        <f>ROUND(((H18*H19)+(H21*H22))/100,0)</f>
        <v>0</v>
      </c>
      <c r="I24" s="426">
        <f t="shared" si="1"/>
        <v>0</v>
      </c>
      <c r="J24" s="425">
        <f>ROUND(((J18*J19)+(J21*J22))/100,0)</f>
        <v>0</v>
      </c>
      <c r="K24" s="426">
        <f t="shared" si="1"/>
        <v>0</v>
      </c>
      <c r="L24" s="425">
        <f>ROUND(((L18*L19)+(L21*L22))/100,0)</f>
        <v>0</v>
      </c>
      <c r="M24" s="426">
        <f t="shared" si="1"/>
        <v>0</v>
      </c>
      <c r="N24" s="427"/>
    </row>
    <row r="25" spans="1:14" s="451" customFormat="1" ht="37.5" x14ac:dyDescent="0.2">
      <c r="A25" s="447" t="s">
        <v>277</v>
      </c>
      <c r="B25" s="448"/>
      <c r="C25" s="449">
        <f>C23+C24</f>
        <v>0</v>
      </c>
      <c r="D25" s="449">
        <f>D23+D24</f>
        <v>0</v>
      </c>
      <c r="E25" s="450">
        <f>IF(C25=0,0,D25/C25)</f>
        <v>0</v>
      </c>
      <c r="F25" s="449">
        <f>F23+F24</f>
        <v>0</v>
      </c>
      <c r="G25" s="450">
        <f t="shared" si="1"/>
        <v>0</v>
      </c>
      <c r="H25" s="449">
        <f>H23+H24</f>
        <v>0</v>
      </c>
      <c r="I25" s="450">
        <f t="shared" si="1"/>
        <v>0</v>
      </c>
      <c r="J25" s="449">
        <f>J23+J24</f>
        <v>0</v>
      </c>
      <c r="K25" s="450">
        <f t="shared" si="1"/>
        <v>0</v>
      </c>
      <c r="L25" s="449">
        <f>L23+L24</f>
        <v>0</v>
      </c>
      <c r="M25" s="450">
        <f t="shared" si="1"/>
        <v>0</v>
      </c>
    </row>
    <row r="26" spans="1:14" s="427" customFormat="1" ht="56.25" x14ac:dyDescent="0.2">
      <c r="A26" s="452" t="s">
        <v>278</v>
      </c>
      <c r="B26" s="453" t="s">
        <v>279</v>
      </c>
      <c r="C26" s="454"/>
      <c r="D26" s="454"/>
      <c r="E26" s="455">
        <f t="shared" ref="E26:E33" si="2">IF(C26=0,0,D26/C26)</f>
        <v>0</v>
      </c>
      <c r="F26" s="456">
        <f>D26</f>
        <v>0</v>
      </c>
      <c r="G26" s="455">
        <f t="shared" si="1"/>
        <v>0</v>
      </c>
      <c r="H26" s="456">
        <f>F26</f>
        <v>0</v>
      </c>
      <c r="I26" s="455">
        <f t="shared" si="1"/>
        <v>0</v>
      </c>
      <c r="J26" s="456">
        <f>H26</f>
        <v>0</v>
      </c>
      <c r="K26" s="455">
        <f t="shared" si="1"/>
        <v>0</v>
      </c>
      <c r="L26" s="456">
        <f>J26</f>
        <v>0</v>
      </c>
      <c r="M26" s="455">
        <f t="shared" si="1"/>
        <v>0</v>
      </c>
    </row>
    <row r="27" spans="1:14" s="458" customFormat="1" ht="56.25" x14ac:dyDescent="0.2">
      <c r="A27" s="457" t="s">
        <v>280</v>
      </c>
      <c r="B27" s="453" t="s">
        <v>281</v>
      </c>
      <c r="C27" s="454"/>
      <c r="D27" s="454"/>
      <c r="E27" s="455">
        <f t="shared" si="2"/>
        <v>0</v>
      </c>
      <c r="F27" s="456">
        <f>D27</f>
        <v>0</v>
      </c>
      <c r="G27" s="455">
        <f t="shared" si="1"/>
        <v>0</v>
      </c>
      <c r="H27" s="456">
        <f>F27</f>
        <v>0</v>
      </c>
      <c r="I27" s="455">
        <f t="shared" si="1"/>
        <v>0</v>
      </c>
      <c r="J27" s="456">
        <f>H27</f>
        <v>0</v>
      </c>
      <c r="K27" s="455">
        <f t="shared" si="1"/>
        <v>0</v>
      </c>
      <c r="L27" s="456">
        <f>J27</f>
        <v>0</v>
      </c>
      <c r="M27" s="455">
        <f t="shared" si="1"/>
        <v>0</v>
      </c>
    </row>
    <row r="28" spans="1:14" s="458" customFormat="1" ht="75" x14ac:dyDescent="0.2">
      <c r="A28" s="457" t="s">
        <v>282</v>
      </c>
      <c r="B28" s="453"/>
      <c r="C28" s="456">
        <f>C23-C27</f>
        <v>0</v>
      </c>
      <c r="D28" s="456">
        <f>D23-D27</f>
        <v>0</v>
      </c>
      <c r="E28" s="455">
        <f t="shared" si="2"/>
        <v>0</v>
      </c>
      <c r="F28" s="456">
        <f>F23-F27</f>
        <v>0</v>
      </c>
      <c r="G28" s="455">
        <f t="shared" si="1"/>
        <v>0</v>
      </c>
      <c r="H28" s="456">
        <f>H23-H27</f>
        <v>0</v>
      </c>
      <c r="I28" s="455">
        <f t="shared" si="1"/>
        <v>0</v>
      </c>
      <c r="J28" s="456">
        <f>J23-J27</f>
        <v>0</v>
      </c>
      <c r="K28" s="455">
        <f t="shared" si="1"/>
        <v>0</v>
      </c>
      <c r="L28" s="456">
        <f>L23-L27</f>
        <v>0</v>
      </c>
      <c r="M28" s="455">
        <f t="shared" si="1"/>
        <v>0</v>
      </c>
    </row>
    <row r="29" spans="1:14" s="460" customFormat="1" ht="75" x14ac:dyDescent="0.2">
      <c r="A29" s="452" t="s">
        <v>283</v>
      </c>
      <c r="B29" s="453"/>
      <c r="C29" s="459">
        <f>C28+C27-C23</f>
        <v>0</v>
      </c>
      <c r="D29" s="459">
        <f>D28+D27-D23</f>
        <v>0</v>
      </c>
      <c r="E29" s="455">
        <f t="shared" si="2"/>
        <v>0</v>
      </c>
      <c r="F29" s="459">
        <f t="shared" ref="F29:L29" si="3">F28+F27-F23</f>
        <v>0</v>
      </c>
      <c r="G29" s="455">
        <f t="shared" si="1"/>
        <v>0</v>
      </c>
      <c r="H29" s="459">
        <f t="shared" si="3"/>
        <v>0</v>
      </c>
      <c r="I29" s="455">
        <f t="shared" si="1"/>
        <v>0</v>
      </c>
      <c r="J29" s="459">
        <f t="shared" si="3"/>
        <v>0</v>
      </c>
      <c r="K29" s="455">
        <f t="shared" si="1"/>
        <v>0</v>
      </c>
      <c r="L29" s="459">
        <f t="shared" si="3"/>
        <v>0</v>
      </c>
      <c r="M29" s="455">
        <f t="shared" si="1"/>
        <v>0</v>
      </c>
    </row>
    <row r="30" spans="1:14" s="458" customFormat="1" ht="37.5" x14ac:dyDescent="0.2">
      <c r="A30" s="457" t="s">
        <v>284</v>
      </c>
      <c r="B30" s="453" t="s">
        <v>285</v>
      </c>
      <c r="C30" s="461"/>
      <c r="D30" s="461"/>
      <c r="E30" s="455">
        <f t="shared" si="2"/>
        <v>0</v>
      </c>
      <c r="F30" s="462">
        <f>D30</f>
        <v>0</v>
      </c>
      <c r="G30" s="455">
        <f t="shared" si="1"/>
        <v>0</v>
      </c>
      <c r="H30" s="462">
        <f>F30</f>
        <v>0</v>
      </c>
      <c r="I30" s="455">
        <f t="shared" si="1"/>
        <v>0</v>
      </c>
      <c r="J30" s="462">
        <f>H30</f>
        <v>0</v>
      </c>
      <c r="K30" s="455">
        <f t="shared" si="1"/>
        <v>0</v>
      </c>
      <c r="L30" s="462">
        <f>J30</f>
        <v>0</v>
      </c>
      <c r="M30" s="455">
        <f t="shared" si="1"/>
        <v>0</v>
      </c>
    </row>
    <row r="31" spans="1:14" s="458" customFormat="1" ht="75" x14ac:dyDescent="0.2">
      <c r="A31" s="457" t="s">
        <v>286</v>
      </c>
      <c r="B31" s="453"/>
      <c r="C31" s="456">
        <f>C23-C30</f>
        <v>0</v>
      </c>
      <c r="D31" s="456">
        <f>D23-D30</f>
        <v>0</v>
      </c>
      <c r="E31" s="455">
        <f t="shared" si="2"/>
        <v>0</v>
      </c>
      <c r="F31" s="456">
        <f>F23-F30</f>
        <v>0</v>
      </c>
      <c r="G31" s="455">
        <f t="shared" si="1"/>
        <v>0</v>
      </c>
      <c r="H31" s="456">
        <f>H23-H30</f>
        <v>0</v>
      </c>
      <c r="I31" s="455">
        <f t="shared" si="1"/>
        <v>0</v>
      </c>
      <c r="J31" s="456">
        <f>J23-J30</f>
        <v>0</v>
      </c>
      <c r="K31" s="455">
        <f t="shared" si="1"/>
        <v>0</v>
      </c>
      <c r="L31" s="456">
        <f>L23-L30</f>
        <v>0</v>
      </c>
      <c r="M31" s="455">
        <f t="shared" si="1"/>
        <v>0</v>
      </c>
    </row>
    <row r="32" spans="1:14" s="460" customFormat="1" ht="75" x14ac:dyDescent="0.2">
      <c r="A32" s="452" t="s">
        <v>287</v>
      </c>
      <c r="B32" s="453"/>
      <c r="C32" s="459">
        <f>C31+C30-C23</f>
        <v>0</v>
      </c>
      <c r="D32" s="459">
        <f>D31+D30-D23</f>
        <v>0</v>
      </c>
      <c r="E32" s="455">
        <f t="shared" si="2"/>
        <v>0</v>
      </c>
      <c r="F32" s="459">
        <f>F31+F30-F23</f>
        <v>0</v>
      </c>
      <c r="G32" s="455">
        <f t="shared" si="1"/>
        <v>0</v>
      </c>
      <c r="H32" s="459">
        <f>H31+H30-H23</f>
        <v>0</v>
      </c>
      <c r="I32" s="455">
        <f t="shared" si="1"/>
        <v>0</v>
      </c>
      <c r="J32" s="459">
        <f>J31+J30-J23</f>
        <v>0</v>
      </c>
      <c r="K32" s="455">
        <f t="shared" si="1"/>
        <v>0</v>
      </c>
      <c r="L32" s="459">
        <f>L31+L30-L23</f>
        <v>0</v>
      </c>
      <c r="M32" s="455">
        <f t="shared" si="1"/>
        <v>0</v>
      </c>
    </row>
    <row r="33" spans="1:14" s="458" customFormat="1" ht="75" x14ac:dyDescent="0.2">
      <c r="A33" s="457" t="s">
        <v>288</v>
      </c>
      <c r="B33" s="463"/>
      <c r="C33" s="456">
        <f>C32+C29+C25</f>
        <v>0</v>
      </c>
      <c r="D33" s="456">
        <f>D32+D29+D25</f>
        <v>0</v>
      </c>
      <c r="E33" s="455">
        <f t="shared" si="2"/>
        <v>0</v>
      </c>
      <c r="F33" s="456">
        <f>ROUND(F32+F29+F25,0)</f>
        <v>0</v>
      </c>
      <c r="G33" s="455">
        <f t="shared" si="1"/>
        <v>0</v>
      </c>
      <c r="H33" s="456">
        <f>ROUND(H32+H29+H25,0)</f>
        <v>0</v>
      </c>
      <c r="I33" s="455">
        <f t="shared" si="1"/>
        <v>0</v>
      </c>
      <c r="J33" s="456">
        <f>ROUND(J32+J29+J25,0)</f>
        <v>0</v>
      </c>
      <c r="K33" s="455">
        <f t="shared" si="1"/>
        <v>0</v>
      </c>
      <c r="L33" s="456">
        <f>ROUND(L32+L29+L25,0)</f>
        <v>0</v>
      </c>
      <c r="M33" s="455">
        <f t="shared" si="1"/>
        <v>0</v>
      </c>
    </row>
    <row r="34" spans="1:14" s="458" customFormat="1" ht="24.95" customHeight="1" x14ac:dyDescent="0.2">
      <c r="A34" s="464" t="s">
        <v>289</v>
      </c>
      <c r="B34" s="463"/>
      <c r="C34" s="465">
        <f>IF(C33=0,0,C42/C33)</f>
        <v>0</v>
      </c>
      <c r="D34" s="465">
        <f>IF(D33=0,0,D42/D33)</f>
        <v>0</v>
      </c>
      <c r="E34" s="466" t="s">
        <v>11</v>
      </c>
      <c r="F34" s="467">
        <f>ROUND(AVERAGE(C34,D34),4)</f>
        <v>0</v>
      </c>
      <c r="G34" s="466" t="s">
        <v>11</v>
      </c>
      <c r="H34" s="467">
        <f>ROUND(F34,4)</f>
        <v>0</v>
      </c>
      <c r="I34" s="466" t="s">
        <v>11</v>
      </c>
      <c r="J34" s="467">
        <f>ROUND(H34,4)</f>
        <v>0</v>
      </c>
      <c r="K34" s="466" t="s">
        <v>11</v>
      </c>
      <c r="L34" s="467">
        <f>ROUND(J34,4)</f>
        <v>0</v>
      </c>
      <c r="M34" s="466" t="s">
        <v>11</v>
      </c>
    </row>
    <row r="35" spans="1:14" s="458" customFormat="1" ht="24.95" customHeight="1" x14ac:dyDescent="0.2">
      <c r="A35" s="464" t="s">
        <v>4</v>
      </c>
      <c r="B35" s="463"/>
      <c r="C35" s="465">
        <f>IF(C42=0,0,C43/C42)</f>
        <v>0</v>
      </c>
      <c r="D35" s="465">
        <f>IF(D42=0,0,D43/D42)</f>
        <v>0</v>
      </c>
      <c r="E35" s="466" t="s">
        <v>11</v>
      </c>
      <c r="F35" s="467">
        <f>ROUND(IF(AVERAGE(C35,D35)&gt;1,1,AVERAGE(C35,D35)),4)</f>
        <v>0</v>
      </c>
      <c r="G35" s="466" t="s">
        <v>11</v>
      </c>
      <c r="H35" s="467">
        <f>F35</f>
        <v>0</v>
      </c>
      <c r="I35" s="466" t="s">
        <v>11</v>
      </c>
      <c r="J35" s="467">
        <f>H35</f>
        <v>0</v>
      </c>
      <c r="K35" s="466" t="s">
        <v>11</v>
      </c>
      <c r="L35" s="467">
        <f>J35</f>
        <v>0</v>
      </c>
      <c r="M35" s="466" t="s">
        <v>11</v>
      </c>
    </row>
    <row r="36" spans="1:14" s="458" customFormat="1" ht="24.95" customHeight="1" x14ac:dyDescent="0.2">
      <c r="A36" s="457" t="s">
        <v>253</v>
      </c>
      <c r="B36" s="463"/>
      <c r="C36" s="466" t="s">
        <v>11</v>
      </c>
      <c r="D36" s="466" t="s">
        <v>11</v>
      </c>
      <c r="E36" s="466" t="s">
        <v>11</v>
      </c>
      <c r="F36" s="468">
        <f>F37+F38+F39+F41</f>
        <v>0</v>
      </c>
      <c r="G36" s="466" t="s">
        <v>11</v>
      </c>
      <c r="H36" s="468">
        <f>H37+H38+H39+H41+H40</f>
        <v>0</v>
      </c>
      <c r="I36" s="466" t="s">
        <v>11</v>
      </c>
      <c r="J36" s="468">
        <f>J37+J38+J39+J41+J40</f>
        <v>0</v>
      </c>
      <c r="K36" s="466" t="s">
        <v>11</v>
      </c>
      <c r="L36" s="468">
        <f>L37+L38+L39+L41+L40</f>
        <v>0</v>
      </c>
      <c r="M36" s="466" t="s">
        <v>11</v>
      </c>
    </row>
    <row r="37" spans="1:14" s="458" customFormat="1" ht="24.95" customHeight="1" x14ac:dyDescent="0.2">
      <c r="A37" s="469" t="s">
        <v>254</v>
      </c>
      <c r="B37" s="463"/>
      <c r="C37" s="466" t="s">
        <v>11</v>
      </c>
      <c r="D37" s="466" t="s">
        <v>11</v>
      </c>
      <c r="E37" s="466" t="s">
        <v>11</v>
      </c>
      <c r="F37" s="456"/>
      <c r="G37" s="466" t="s">
        <v>11</v>
      </c>
      <c r="H37" s="456"/>
      <c r="I37" s="466" t="s">
        <v>11</v>
      </c>
      <c r="J37" s="456"/>
      <c r="K37" s="466" t="s">
        <v>11</v>
      </c>
      <c r="L37" s="456"/>
      <c r="M37" s="466" t="s">
        <v>11</v>
      </c>
    </row>
    <row r="38" spans="1:14" s="458" customFormat="1" ht="24.95" customHeight="1" x14ac:dyDescent="0.2">
      <c r="A38" s="469" t="s">
        <v>7</v>
      </c>
      <c r="B38" s="463"/>
      <c r="C38" s="466" t="s">
        <v>11</v>
      </c>
      <c r="D38" s="466" t="s">
        <v>11</v>
      </c>
      <c r="E38" s="466" t="s">
        <v>11</v>
      </c>
      <c r="F38" s="456"/>
      <c r="G38" s="466" t="s">
        <v>11</v>
      </c>
      <c r="H38" s="456"/>
      <c r="I38" s="466" t="s">
        <v>11</v>
      </c>
      <c r="J38" s="456"/>
      <c r="K38" s="466" t="s">
        <v>11</v>
      </c>
      <c r="L38" s="456"/>
      <c r="M38" s="466" t="s">
        <v>11</v>
      </c>
    </row>
    <row r="39" spans="1:14" s="458" customFormat="1" ht="37.5" x14ac:dyDescent="0.2">
      <c r="A39" s="469" t="s">
        <v>290</v>
      </c>
      <c r="B39" s="463"/>
      <c r="C39" s="466" t="s">
        <v>11</v>
      </c>
      <c r="D39" s="466" t="s">
        <v>11</v>
      </c>
      <c r="E39" s="466" t="s">
        <v>11</v>
      </c>
      <c r="F39" s="456"/>
      <c r="G39" s="466" t="s">
        <v>11</v>
      </c>
      <c r="H39" s="456"/>
      <c r="I39" s="466" t="s">
        <v>11</v>
      </c>
      <c r="J39" s="456"/>
      <c r="K39" s="466" t="s">
        <v>11</v>
      </c>
      <c r="L39" s="456"/>
      <c r="M39" s="466" t="s">
        <v>11</v>
      </c>
    </row>
    <row r="40" spans="1:14" s="458" customFormat="1" ht="37.5" x14ac:dyDescent="0.2">
      <c r="A40" s="469" t="s">
        <v>291</v>
      </c>
      <c r="B40" s="463"/>
      <c r="C40" s="466"/>
      <c r="D40" s="466"/>
      <c r="E40" s="466"/>
      <c r="F40" s="456"/>
      <c r="G40" s="466" t="s">
        <v>11</v>
      </c>
      <c r="H40" s="456"/>
      <c r="I40" s="466" t="s">
        <v>11</v>
      </c>
      <c r="J40" s="456"/>
      <c r="K40" s="466" t="s">
        <v>11</v>
      </c>
      <c r="L40" s="456"/>
      <c r="M40" s="466" t="s">
        <v>11</v>
      </c>
    </row>
    <row r="41" spans="1:14" s="458" customFormat="1" ht="18.75" x14ac:dyDescent="0.2">
      <c r="A41" s="469" t="s">
        <v>257</v>
      </c>
      <c r="B41" s="463"/>
      <c r="C41" s="466" t="s">
        <v>11</v>
      </c>
      <c r="D41" s="466" t="s">
        <v>11</v>
      </c>
      <c r="E41" s="466" t="s">
        <v>11</v>
      </c>
      <c r="F41" s="456"/>
      <c r="G41" s="466" t="s">
        <v>11</v>
      </c>
      <c r="H41" s="456"/>
      <c r="I41" s="466" t="s">
        <v>11</v>
      </c>
      <c r="J41" s="456"/>
      <c r="K41" s="466" t="s">
        <v>11</v>
      </c>
      <c r="L41" s="456"/>
      <c r="M41" s="466" t="s">
        <v>11</v>
      </c>
    </row>
    <row r="42" spans="1:14" s="458" customFormat="1" ht="32.25" customHeight="1" x14ac:dyDescent="0.2">
      <c r="A42" s="457" t="s">
        <v>292</v>
      </c>
      <c r="B42" s="463" t="s">
        <v>293</v>
      </c>
      <c r="C42" s="454"/>
      <c r="D42" s="454"/>
      <c r="E42" s="455">
        <f>IF(C42=0,0,D42/C42)</f>
        <v>0</v>
      </c>
      <c r="F42" s="456">
        <f>ROUND(F33*F34,0)</f>
        <v>0</v>
      </c>
      <c r="G42" s="455">
        <f>IF(D42=0,0,F42/D42)</f>
        <v>0</v>
      </c>
      <c r="H42" s="456">
        <f>ROUND(H33*H34,0)</f>
        <v>0</v>
      </c>
      <c r="I42" s="455">
        <f>IF(F42=0,0,H42/F42)</f>
        <v>0</v>
      </c>
      <c r="J42" s="456">
        <f>ROUND(J33*J34,0)</f>
        <v>0</v>
      </c>
      <c r="K42" s="455">
        <f>IF(H42=0,0,J42/H42)</f>
        <v>0</v>
      </c>
      <c r="L42" s="456">
        <f>ROUND(L33*L34,0)</f>
        <v>0</v>
      </c>
      <c r="M42" s="455">
        <f>IF(J42=0,0,L42/J42)</f>
        <v>0</v>
      </c>
    </row>
    <row r="43" spans="1:14" ht="30" customHeight="1" x14ac:dyDescent="0.2">
      <c r="A43" s="470" t="s">
        <v>260</v>
      </c>
      <c r="B43" s="471"/>
      <c r="C43" s="472"/>
      <c r="D43" s="472"/>
      <c r="E43" s="473">
        <f>IF(C43=0,0,D43/C43)</f>
        <v>0</v>
      </c>
      <c r="F43" s="472">
        <f>ROUND(F42*F35+F36,0)</f>
        <v>0</v>
      </c>
      <c r="G43" s="473">
        <f t="shared" ref="G43:M43" si="4">IF(D43=0,0,F43/D43)</f>
        <v>0</v>
      </c>
      <c r="H43" s="472">
        <f>ROUND(H42*H35+H36,0)</f>
        <v>0</v>
      </c>
      <c r="I43" s="473">
        <f t="shared" si="4"/>
        <v>0</v>
      </c>
      <c r="J43" s="472">
        <f>ROUND(J42*J35+J36,0)</f>
        <v>0</v>
      </c>
      <c r="K43" s="473">
        <f t="shared" si="4"/>
        <v>0</v>
      </c>
      <c r="L43" s="472">
        <f>ROUND(L42*L35+L36,0)</f>
        <v>0</v>
      </c>
      <c r="M43" s="473">
        <f t="shared" si="4"/>
        <v>0</v>
      </c>
      <c r="N43" s="427"/>
    </row>
  </sheetData>
  <mergeCells count="15">
    <mergeCell ref="A1:M1"/>
    <mergeCell ref="K2:M2"/>
    <mergeCell ref="J4:K4"/>
    <mergeCell ref="L4:M4"/>
    <mergeCell ref="A5:A6"/>
    <mergeCell ref="B5:B6"/>
    <mergeCell ref="C5:E5"/>
    <mergeCell ref="F5:F6"/>
    <mergeCell ref="G5:G6"/>
    <mergeCell ref="H5:H6"/>
    <mergeCell ref="I5:I6"/>
    <mergeCell ref="J5:J6"/>
    <mergeCell ref="K5:K6"/>
    <mergeCell ref="L5:L6"/>
    <mergeCell ref="M5:M6"/>
  </mergeCells>
  <conditionalFormatting sqref="E14">
    <cfRule type="uniqueValues" dxfId="25" priority="11"/>
  </conditionalFormatting>
  <conditionalFormatting sqref="G14">
    <cfRule type="uniqueValues" dxfId="24" priority="12"/>
  </conditionalFormatting>
  <conditionalFormatting sqref="I14">
    <cfRule type="uniqueValues" dxfId="23" priority="13"/>
  </conditionalFormatting>
  <conditionalFormatting sqref="K14">
    <cfRule type="uniqueValues" dxfId="22" priority="14"/>
  </conditionalFormatting>
  <conditionalFormatting sqref="M14">
    <cfRule type="uniqueValues" dxfId="21" priority="15"/>
  </conditionalFormatting>
  <conditionalFormatting sqref="E17">
    <cfRule type="uniqueValues" dxfId="20" priority="6"/>
  </conditionalFormatting>
  <conditionalFormatting sqref="G17">
    <cfRule type="uniqueValues" dxfId="19" priority="7"/>
  </conditionalFormatting>
  <conditionalFormatting sqref="I17">
    <cfRule type="uniqueValues" dxfId="18" priority="8"/>
  </conditionalFormatting>
  <conditionalFormatting sqref="K17">
    <cfRule type="uniqueValues" dxfId="17" priority="9"/>
  </conditionalFormatting>
  <conditionalFormatting sqref="M17">
    <cfRule type="uniqueValues" dxfId="16" priority="10"/>
  </conditionalFormatting>
  <conditionalFormatting sqref="E20">
    <cfRule type="uniqueValues" dxfId="15" priority="1"/>
  </conditionalFormatting>
  <conditionalFormatting sqref="G20">
    <cfRule type="uniqueValues" dxfId="14" priority="2"/>
  </conditionalFormatting>
  <conditionalFormatting sqref="I20">
    <cfRule type="uniqueValues" dxfId="13" priority="3"/>
  </conditionalFormatting>
  <conditionalFormatting sqref="K20">
    <cfRule type="uniqueValues" dxfId="12" priority="4"/>
  </conditionalFormatting>
  <conditionalFormatting sqref="M20">
    <cfRule type="uniqueValues" dxfId="11" priority="5"/>
  </conditionalFormatting>
  <conditionalFormatting sqref="D36:D41">
    <cfRule type="uniqueValues" dxfId="10" priority="16"/>
  </conditionalFormatting>
  <conditionalFormatting sqref="E34:E41">
    <cfRule type="uniqueValues" dxfId="9" priority="17"/>
  </conditionalFormatting>
  <conditionalFormatting sqref="G34:G41">
    <cfRule type="uniqueValues" dxfId="8" priority="18"/>
  </conditionalFormatting>
  <conditionalFormatting sqref="I34:I41">
    <cfRule type="uniqueValues" dxfId="7" priority="19"/>
  </conditionalFormatting>
  <conditionalFormatting sqref="K34:K41">
    <cfRule type="uniqueValues" dxfId="6" priority="20"/>
  </conditionalFormatting>
  <conditionalFormatting sqref="M34:M41">
    <cfRule type="uniqueValues" dxfId="5" priority="21"/>
  </conditionalFormatting>
  <conditionalFormatting sqref="E10">
    <cfRule type="uniqueValues" dxfId="4" priority="22"/>
  </conditionalFormatting>
  <conditionalFormatting sqref="G10">
    <cfRule type="uniqueValues" dxfId="3" priority="23"/>
  </conditionalFormatting>
  <conditionalFormatting sqref="I10">
    <cfRule type="uniqueValues" dxfId="2" priority="24"/>
  </conditionalFormatting>
  <conditionalFormatting sqref="K10">
    <cfRule type="uniqueValues" dxfId="1" priority="25"/>
  </conditionalFormatting>
  <conditionalFormatting sqref="M10">
    <cfRule type="uniqueValues" dxfId="0" priority="26"/>
  </conditionalFormatting>
  <pageMargins left="0" right="0" top="0" bottom="0" header="0" footer="0"/>
  <pageSetup paperSize="9" scale="44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3"/>
  <sheetViews>
    <sheetView view="pageBreakPreview" zoomScale="75" zoomScaleNormal="70" zoomScaleSheetLayoutView="75" workbookViewId="0">
      <pane xSplit="2" ySplit="6" topLeftCell="C113" activePane="bottomRight" state="frozen"/>
      <selection pane="topRight" activeCell="C1" sqref="C1"/>
      <selection pane="bottomLeft" activeCell="A7" sqref="A7"/>
      <selection pane="bottomRight" activeCell="N2" sqref="N2"/>
    </sheetView>
  </sheetViews>
  <sheetFormatPr defaultColWidth="8.85546875" defaultRowHeight="15" x14ac:dyDescent="0.25"/>
  <cols>
    <col min="1" max="1" width="53.140625" style="474" customWidth="1"/>
    <col min="2" max="2" width="13.85546875" style="474" customWidth="1"/>
    <col min="3" max="3" width="17" style="474" customWidth="1"/>
    <col min="4" max="4" width="17.85546875" style="474" customWidth="1"/>
    <col min="5" max="5" width="13.28515625" style="474" customWidth="1"/>
    <col min="6" max="6" width="15.85546875" style="474" customWidth="1"/>
    <col min="7" max="7" width="13.5703125" style="474" customWidth="1"/>
    <col min="8" max="8" width="17.7109375" style="474" customWidth="1"/>
    <col min="9" max="9" width="13.140625" style="474" customWidth="1"/>
    <col min="10" max="10" width="20" style="474" customWidth="1"/>
    <col min="11" max="11" width="13" style="474" customWidth="1"/>
    <col min="12" max="12" width="20.28515625" style="474" customWidth="1"/>
    <col min="13" max="13" width="13.140625" style="474" customWidth="1"/>
    <col min="14" max="14" width="8.85546875" style="474"/>
    <col min="15" max="15" width="8.85546875" style="474" customWidth="1"/>
    <col min="16" max="16384" width="8.85546875" style="474"/>
  </cols>
  <sheetData>
    <row r="1" spans="1:20" ht="20.25" x14ac:dyDescent="0.3">
      <c r="A1" s="708">
        <v>147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</row>
    <row r="2" spans="1:20" ht="43.5" customHeight="1" x14ac:dyDescent="0.25">
      <c r="J2" s="475"/>
      <c r="K2" s="701" t="s">
        <v>643</v>
      </c>
      <c r="L2" s="701"/>
      <c r="M2" s="701"/>
    </row>
    <row r="3" spans="1:20" s="476" customFormat="1" ht="30" x14ac:dyDescent="0.2">
      <c r="A3" s="709" t="s">
        <v>294</v>
      </c>
      <c r="B3" s="709"/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</row>
    <row r="4" spans="1:20" ht="18.75" x14ac:dyDescent="0.25">
      <c r="E4" s="477"/>
      <c r="G4" s="477"/>
      <c r="H4" s="710"/>
      <c r="I4" s="710"/>
      <c r="L4" s="711" t="s">
        <v>239</v>
      </c>
      <c r="M4" s="711"/>
    </row>
    <row r="5" spans="1:20" ht="40.5" customHeight="1" x14ac:dyDescent="0.25">
      <c r="A5" s="704" t="s">
        <v>240</v>
      </c>
      <c r="B5" s="705" t="s">
        <v>241</v>
      </c>
      <c r="C5" s="707" t="s">
        <v>242</v>
      </c>
      <c r="D5" s="707"/>
      <c r="E5" s="707"/>
      <c r="F5" s="704" t="s">
        <v>27</v>
      </c>
      <c r="G5" s="704" t="s">
        <v>243</v>
      </c>
      <c r="H5" s="704" t="s">
        <v>28</v>
      </c>
      <c r="I5" s="704" t="s">
        <v>243</v>
      </c>
      <c r="J5" s="704" t="s">
        <v>29</v>
      </c>
      <c r="K5" s="704" t="s">
        <v>243</v>
      </c>
      <c r="L5" s="704" t="s">
        <v>30</v>
      </c>
      <c r="M5" s="704" t="s">
        <v>243</v>
      </c>
    </row>
    <row r="6" spans="1:20" ht="45" customHeight="1" x14ac:dyDescent="0.25">
      <c r="A6" s="704"/>
      <c r="B6" s="706"/>
      <c r="C6" s="415" t="s">
        <v>244</v>
      </c>
      <c r="D6" s="415" t="s">
        <v>245</v>
      </c>
      <c r="E6" s="415" t="s">
        <v>243</v>
      </c>
      <c r="F6" s="704"/>
      <c r="G6" s="704"/>
      <c r="H6" s="704"/>
      <c r="I6" s="704"/>
      <c r="J6" s="704"/>
      <c r="K6" s="704"/>
      <c r="L6" s="704"/>
      <c r="M6" s="704"/>
    </row>
    <row r="7" spans="1:20" s="482" customFormat="1" ht="39.950000000000003" customHeight="1" x14ac:dyDescent="0.25">
      <c r="A7" s="478" t="s">
        <v>295</v>
      </c>
      <c r="B7" s="479" t="s">
        <v>296</v>
      </c>
      <c r="C7" s="480">
        <f t="shared" ref="C7:D7" si="0">C8+C14+C18+C21+C27+C28+C31+C34+C37+C40+C41+C42</f>
        <v>0</v>
      </c>
      <c r="D7" s="480">
        <f t="shared" si="0"/>
        <v>0</v>
      </c>
      <c r="E7" s="481">
        <f>IF(C7=0,0,D7/C7)</f>
        <v>0</v>
      </c>
      <c r="F7" s="480">
        <f t="shared" ref="F7:H7" si="1">F8+F14+F18+F21+F27+F28+F31+F34+F37+F40+F41+F42</f>
        <v>0</v>
      </c>
      <c r="G7" s="481">
        <f>IF(D7=0,0,F7/D7)</f>
        <v>0</v>
      </c>
      <c r="H7" s="480">
        <f t="shared" si="1"/>
        <v>0</v>
      </c>
      <c r="I7" s="481">
        <f>IF(F7=0,0,H7/F7)</f>
        <v>0</v>
      </c>
      <c r="J7" s="480">
        <f t="shared" ref="J7" si="2">J8+J14+J18+J21+J27+J28+J31+J34+J37+J40+J41+J42</f>
        <v>0</v>
      </c>
      <c r="K7" s="481">
        <f>IF(H7=0,0,J7/H7)</f>
        <v>0</v>
      </c>
      <c r="L7" s="480">
        <f t="shared" ref="L7" si="3">L8+L14+L18+L21+L27+L28+L31+L34+L37+L40+L41+L42</f>
        <v>0</v>
      </c>
      <c r="M7" s="481">
        <f>IF(J7=0,0,L7/J7)</f>
        <v>0</v>
      </c>
    </row>
    <row r="8" spans="1:20" s="488" customFormat="1" ht="39.950000000000003" customHeight="1" x14ac:dyDescent="0.25">
      <c r="A8" s="483" t="s">
        <v>297</v>
      </c>
      <c r="B8" s="484" t="s">
        <v>298</v>
      </c>
      <c r="C8" s="485">
        <f t="shared" ref="C8:D8" si="4">C9+C10+C11+C12+C13</f>
        <v>0</v>
      </c>
      <c r="D8" s="485">
        <f t="shared" si="4"/>
        <v>0</v>
      </c>
      <c r="E8" s="486">
        <f t="shared" ref="E8:E71" si="5">IF(C8=0,0,D8/C8)</f>
        <v>0</v>
      </c>
      <c r="F8" s="485">
        <f t="shared" ref="F8" si="6">F9+F10+F11+F12+F13</f>
        <v>0</v>
      </c>
      <c r="G8" s="486">
        <f t="shared" ref="G8:M71" si="7">IF(D8=0,0,F8/D8)</f>
        <v>0</v>
      </c>
      <c r="H8" s="485">
        <f t="shared" ref="H8" si="8">H9+H10+H11+H12+H13</f>
        <v>0</v>
      </c>
      <c r="I8" s="486">
        <f t="shared" si="7"/>
        <v>0</v>
      </c>
      <c r="J8" s="485">
        <f t="shared" ref="J8" si="9">J9+J10+J11+J12+J13</f>
        <v>0</v>
      </c>
      <c r="K8" s="486">
        <f t="shared" si="7"/>
        <v>0</v>
      </c>
      <c r="L8" s="485">
        <f t="shared" ref="L8" si="10">L9+L10+L11+L12+L13</f>
        <v>0</v>
      </c>
      <c r="M8" s="486">
        <f t="shared" si="7"/>
        <v>0</v>
      </c>
      <c r="N8" s="487"/>
      <c r="P8" s="487"/>
      <c r="R8" s="487"/>
      <c r="T8" s="487"/>
    </row>
    <row r="9" spans="1:20" s="482" customFormat="1" ht="30" customHeight="1" x14ac:dyDescent="0.25">
      <c r="A9" s="489" t="s">
        <v>299</v>
      </c>
      <c r="B9" s="490" t="s">
        <v>300</v>
      </c>
      <c r="C9" s="491"/>
      <c r="D9" s="491"/>
      <c r="E9" s="492">
        <f t="shared" si="5"/>
        <v>0</v>
      </c>
      <c r="F9" s="493"/>
      <c r="G9" s="492">
        <f t="shared" si="7"/>
        <v>0</v>
      </c>
      <c r="H9" s="493"/>
      <c r="I9" s="492">
        <f t="shared" si="7"/>
        <v>0</v>
      </c>
      <c r="J9" s="493"/>
      <c r="K9" s="492">
        <f t="shared" si="7"/>
        <v>0</v>
      </c>
      <c r="L9" s="493"/>
      <c r="M9" s="492">
        <f t="shared" si="7"/>
        <v>0</v>
      </c>
      <c r="N9" s="494"/>
      <c r="P9" s="494"/>
      <c r="R9" s="494"/>
      <c r="T9" s="494"/>
    </row>
    <row r="10" spans="1:20" s="482" customFormat="1" ht="39.950000000000003" customHeight="1" x14ac:dyDescent="0.25">
      <c r="A10" s="489" t="s">
        <v>301</v>
      </c>
      <c r="B10" s="490" t="s">
        <v>302</v>
      </c>
      <c r="C10" s="491"/>
      <c r="D10" s="491"/>
      <c r="E10" s="492">
        <f t="shared" si="5"/>
        <v>0</v>
      </c>
      <c r="F10" s="493"/>
      <c r="G10" s="492">
        <f t="shared" si="7"/>
        <v>0</v>
      </c>
      <c r="H10" s="493"/>
      <c r="I10" s="492">
        <f t="shared" si="7"/>
        <v>0</v>
      </c>
      <c r="J10" s="493"/>
      <c r="K10" s="492">
        <f t="shared" si="7"/>
        <v>0</v>
      </c>
      <c r="L10" s="493"/>
      <c r="M10" s="492">
        <f t="shared" si="7"/>
        <v>0</v>
      </c>
      <c r="N10" s="494"/>
      <c r="P10" s="494"/>
      <c r="R10" s="494"/>
      <c r="T10" s="494"/>
    </row>
    <row r="11" spans="1:20" s="482" customFormat="1" ht="39.950000000000003" customHeight="1" x14ac:dyDescent="0.25">
      <c r="A11" s="489" t="s">
        <v>303</v>
      </c>
      <c r="B11" s="490" t="s">
        <v>304</v>
      </c>
      <c r="C11" s="491"/>
      <c r="D11" s="491"/>
      <c r="E11" s="492">
        <f t="shared" si="5"/>
        <v>0</v>
      </c>
      <c r="F11" s="493"/>
      <c r="G11" s="492">
        <f t="shared" si="7"/>
        <v>0</v>
      </c>
      <c r="H11" s="493"/>
      <c r="I11" s="492">
        <f t="shared" si="7"/>
        <v>0</v>
      </c>
      <c r="J11" s="493"/>
      <c r="K11" s="492">
        <f t="shared" si="7"/>
        <v>0</v>
      </c>
      <c r="L11" s="493"/>
      <c r="M11" s="492">
        <f t="shared" si="7"/>
        <v>0</v>
      </c>
      <c r="N11" s="494"/>
      <c r="P11" s="494"/>
      <c r="R11" s="494"/>
      <c r="T11" s="494"/>
    </row>
    <row r="12" spans="1:20" s="482" customFormat="1" ht="39.950000000000003" customHeight="1" x14ac:dyDescent="0.25">
      <c r="A12" s="489" t="s">
        <v>305</v>
      </c>
      <c r="B12" s="490" t="s">
        <v>306</v>
      </c>
      <c r="C12" s="491"/>
      <c r="D12" s="491"/>
      <c r="E12" s="492">
        <f t="shared" si="5"/>
        <v>0</v>
      </c>
      <c r="F12" s="493"/>
      <c r="G12" s="492">
        <f t="shared" si="7"/>
        <v>0</v>
      </c>
      <c r="H12" s="493"/>
      <c r="I12" s="492">
        <f t="shared" si="7"/>
        <v>0</v>
      </c>
      <c r="J12" s="493"/>
      <c r="K12" s="492">
        <f t="shared" si="7"/>
        <v>0</v>
      </c>
      <c r="L12" s="493"/>
      <c r="M12" s="492">
        <f t="shared" si="7"/>
        <v>0</v>
      </c>
      <c r="N12" s="494"/>
      <c r="P12" s="494"/>
      <c r="R12" s="494"/>
      <c r="T12" s="494"/>
    </row>
    <row r="13" spans="1:20" s="482" customFormat="1" ht="30" customHeight="1" x14ac:dyDescent="0.25">
      <c r="A13" s="489" t="s">
        <v>307</v>
      </c>
      <c r="B13" s="490" t="s">
        <v>308</v>
      </c>
      <c r="C13" s="491"/>
      <c r="D13" s="491"/>
      <c r="E13" s="492">
        <f t="shared" si="5"/>
        <v>0</v>
      </c>
      <c r="F13" s="493"/>
      <c r="G13" s="492">
        <f t="shared" si="7"/>
        <v>0</v>
      </c>
      <c r="H13" s="493"/>
      <c r="I13" s="492">
        <f t="shared" si="7"/>
        <v>0</v>
      </c>
      <c r="J13" s="493"/>
      <c r="K13" s="492">
        <f t="shared" si="7"/>
        <v>0</v>
      </c>
      <c r="L13" s="493"/>
      <c r="M13" s="492">
        <f t="shared" si="7"/>
        <v>0</v>
      </c>
      <c r="N13" s="494"/>
      <c r="P13" s="494"/>
      <c r="R13" s="494"/>
      <c r="T13" s="494"/>
    </row>
    <row r="14" spans="1:20" s="482" customFormat="1" ht="39.950000000000003" customHeight="1" x14ac:dyDescent="0.25">
      <c r="A14" s="483" t="s">
        <v>309</v>
      </c>
      <c r="B14" s="484" t="s">
        <v>310</v>
      </c>
      <c r="C14" s="485">
        <f t="shared" ref="C14:D14" si="11">C15+C16+C17</f>
        <v>0</v>
      </c>
      <c r="D14" s="485">
        <f t="shared" si="11"/>
        <v>0</v>
      </c>
      <c r="E14" s="486">
        <f t="shared" si="5"/>
        <v>0</v>
      </c>
      <c r="F14" s="485">
        <f t="shared" ref="F14" si="12">F15+F16+F17</f>
        <v>0</v>
      </c>
      <c r="G14" s="486">
        <f t="shared" si="7"/>
        <v>0</v>
      </c>
      <c r="H14" s="485">
        <f t="shared" ref="H14" si="13">H15+H16+H17</f>
        <v>0</v>
      </c>
      <c r="I14" s="486">
        <f t="shared" si="7"/>
        <v>0</v>
      </c>
      <c r="J14" s="485">
        <f t="shared" ref="J14" si="14">J15+J16+J17</f>
        <v>0</v>
      </c>
      <c r="K14" s="486">
        <f t="shared" si="7"/>
        <v>0</v>
      </c>
      <c r="L14" s="485">
        <f t="shared" ref="L14" si="15">L15+L16+L17</f>
        <v>0</v>
      </c>
      <c r="M14" s="486">
        <f t="shared" si="7"/>
        <v>0</v>
      </c>
      <c r="N14" s="494"/>
      <c r="P14" s="494"/>
      <c r="R14" s="494"/>
      <c r="T14" s="494"/>
    </row>
    <row r="15" spans="1:20" s="482" customFormat="1" ht="30" customHeight="1" x14ac:dyDescent="0.25">
      <c r="A15" s="489" t="s">
        <v>311</v>
      </c>
      <c r="B15" s="490" t="s">
        <v>312</v>
      </c>
      <c r="C15" s="491"/>
      <c r="D15" s="491"/>
      <c r="E15" s="492">
        <f t="shared" si="5"/>
        <v>0</v>
      </c>
      <c r="F15" s="493"/>
      <c r="G15" s="492">
        <f t="shared" si="7"/>
        <v>0</v>
      </c>
      <c r="H15" s="493"/>
      <c r="I15" s="492">
        <f t="shared" si="7"/>
        <v>0</v>
      </c>
      <c r="J15" s="493"/>
      <c r="K15" s="492">
        <f t="shared" si="7"/>
        <v>0</v>
      </c>
      <c r="L15" s="493"/>
      <c r="M15" s="492">
        <f t="shared" si="7"/>
        <v>0</v>
      </c>
      <c r="N15" s="494"/>
      <c r="P15" s="494"/>
      <c r="R15" s="494"/>
      <c r="T15" s="494"/>
    </row>
    <row r="16" spans="1:20" s="482" customFormat="1" ht="39.950000000000003" customHeight="1" x14ac:dyDescent="0.25">
      <c r="A16" s="489" t="s">
        <v>313</v>
      </c>
      <c r="B16" s="490" t="s">
        <v>314</v>
      </c>
      <c r="C16" s="491"/>
      <c r="D16" s="491"/>
      <c r="E16" s="492">
        <f t="shared" si="5"/>
        <v>0</v>
      </c>
      <c r="F16" s="493"/>
      <c r="G16" s="492">
        <f t="shared" si="7"/>
        <v>0</v>
      </c>
      <c r="H16" s="493"/>
      <c r="I16" s="492">
        <f t="shared" si="7"/>
        <v>0</v>
      </c>
      <c r="J16" s="493"/>
      <c r="K16" s="492">
        <f t="shared" si="7"/>
        <v>0</v>
      </c>
      <c r="L16" s="493"/>
      <c r="M16" s="492">
        <f t="shared" si="7"/>
        <v>0</v>
      </c>
      <c r="N16" s="494"/>
      <c r="P16" s="494"/>
      <c r="R16" s="494"/>
      <c r="T16" s="494"/>
    </row>
    <row r="17" spans="1:20" s="482" customFormat="1" ht="30" customHeight="1" x14ac:dyDescent="0.25">
      <c r="A17" s="489" t="s">
        <v>315</v>
      </c>
      <c r="B17" s="490" t="s">
        <v>316</v>
      </c>
      <c r="C17" s="491"/>
      <c r="D17" s="491"/>
      <c r="E17" s="492">
        <f t="shared" si="5"/>
        <v>0</v>
      </c>
      <c r="F17" s="493"/>
      <c r="G17" s="492">
        <f t="shared" si="7"/>
        <v>0</v>
      </c>
      <c r="H17" s="493"/>
      <c r="I17" s="492">
        <f t="shared" si="7"/>
        <v>0</v>
      </c>
      <c r="J17" s="493"/>
      <c r="K17" s="492">
        <f t="shared" si="7"/>
        <v>0</v>
      </c>
      <c r="L17" s="493"/>
      <c r="M17" s="492">
        <f t="shared" si="7"/>
        <v>0</v>
      </c>
      <c r="N17" s="494"/>
      <c r="P17" s="494"/>
      <c r="R17" s="494"/>
      <c r="T17" s="494"/>
    </row>
    <row r="18" spans="1:20" s="482" customFormat="1" ht="30" customHeight="1" x14ac:dyDescent="0.25">
      <c r="A18" s="483" t="s">
        <v>317</v>
      </c>
      <c r="B18" s="484" t="s">
        <v>318</v>
      </c>
      <c r="C18" s="485">
        <f t="shared" ref="C18:D18" si="16">C19+C20</f>
        <v>0</v>
      </c>
      <c r="D18" s="485">
        <f t="shared" si="16"/>
        <v>0</v>
      </c>
      <c r="E18" s="486">
        <f t="shared" si="5"/>
        <v>0</v>
      </c>
      <c r="F18" s="485">
        <f t="shared" ref="F18" si="17">F19+F20</f>
        <v>0</v>
      </c>
      <c r="G18" s="486">
        <f t="shared" si="7"/>
        <v>0</v>
      </c>
      <c r="H18" s="485">
        <f t="shared" ref="H18" si="18">H19+H20</f>
        <v>0</v>
      </c>
      <c r="I18" s="486">
        <f t="shared" si="7"/>
        <v>0</v>
      </c>
      <c r="J18" s="485">
        <f t="shared" ref="J18" si="19">J19+J20</f>
        <v>0</v>
      </c>
      <c r="K18" s="486">
        <f t="shared" si="7"/>
        <v>0</v>
      </c>
      <c r="L18" s="485">
        <f t="shared" ref="L18" si="20">L19+L20</f>
        <v>0</v>
      </c>
      <c r="M18" s="486">
        <f t="shared" si="7"/>
        <v>0</v>
      </c>
      <c r="N18" s="494"/>
      <c r="P18" s="494"/>
      <c r="R18" s="494"/>
      <c r="T18" s="494"/>
    </row>
    <row r="19" spans="1:20" s="482" customFormat="1" ht="30" customHeight="1" x14ac:dyDescent="0.25">
      <c r="A19" s="489" t="s">
        <v>319</v>
      </c>
      <c r="B19" s="490" t="s">
        <v>320</v>
      </c>
      <c r="C19" s="491"/>
      <c r="D19" s="491"/>
      <c r="E19" s="492">
        <f t="shared" si="5"/>
        <v>0</v>
      </c>
      <c r="F19" s="493"/>
      <c r="G19" s="492">
        <f t="shared" si="7"/>
        <v>0</v>
      </c>
      <c r="H19" s="493"/>
      <c r="I19" s="492">
        <f t="shared" si="7"/>
        <v>0</v>
      </c>
      <c r="J19" s="493"/>
      <c r="K19" s="492">
        <f t="shared" si="7"/>
        <v>0</v>
      </c>
      <c r="L19" s="493"/>
      <c r="M19" s="492">
        <f t="shared" si="7"/>
        <v>0</v>
      </c>
      <c r="N19" s="494"/>
      <c r="P19" s="494"/>
      <c r="R19" s="494"/>
      <c r="T19" s="494"/>
    </row>
    <row r="20" spans="1:20" s="482" customFormat="1" ht="30" customHeight="1" x14ac:dyDescent="0.25">
      <c r="A20" s="489" t="s">
        <v>321</v>
      </c>
      <c r="B20" s="490" t="s">
        <v>322</v>
      </c>
      <c r="C20" s="491"/>
      <c r="D20" s="491"/>
      <c r="E20" s="492">
        <f t="shared" si="5"/>
        <v>0</v>
      </c>
      <c r="F20" s="493"/>
      <c r="G20" s="492">
        <f t="shared" si="7"/>
        <v>0</v>
      </c>
      <c r="H20" s="493"/>
      <c r="I20" s="492">
        <f t="shared" si="7"/>
        <v>0</v>
      </c>
      <c r="J20" s="493"/>
      <c r="K20" s="492">
        <f t="shared" si="7"/>
        <v>0</v>
      </c>
      <c r="L20" s="493"/>
      <c r="M20" s="492">
        <f t="shared" si="7"/>
        <v>0</v>
      </c>
      <c r="N20" s="494"/>
      <c r="P20" s="494"/>
      <c r="R20" s="494"/>
      <c r="T20" s="494"/>
    </row>
    <row r="21" spans="1:20" s="482" customFormat="1" ht="39.950000000000003" customHeight="1" x14ac:dyDescent="0.25">
      <c r="A21" s="483" t="s">
        <v>323</v>
      </c>
      <c r="B21" s="484" t="s">
        <v>324</v>
      </c>
      <c r="C21" s="485">
        <f t="shared" ref="C21:D21" si="21">C22+C23+C24+C25+C26</f>
        <v>0</v>
      </c>
      <c r="D21" s="485">
        <f t="shared" si="21"/>
        <v>0</v>
      </c>
      <c r="E21" s="486">
        <f t="shared" si="5"/>
        <v>0</v>
      </c>
      <c r="F21" s="485">
        <f t="shared" ref="F21" si="22">F22+F23+F24+F25+F26</f>
        <v>0</v>
      </c>
      <c r="G21" s="486">
        <f t="shared" si="7"/>
        <v>0</v>
      </c>
      <c r="H21" s="485">
        <f t="shared" ref="H21" si="23">H22+H23+H24+H25+H26</f>
        <v>0</v>
      </c>
      <c r="I21" s="486">
        <f t="shared" si="7"/>
        <v>0</v>
      </c>
      <c r="J21" s="485">
        <f t="shared" ref="J21" si="24">J22+J23+J24+J25+J26</f>
        <v>0</v>
      </c>
      <c r="K21" s="486">
        <f t="shared" si="7"/>
        <v>0</v>
      </c>
      <c r="L21" s="485">
        <f t="shared" ref="L21" si="25">L22+L23+L24+L25+L26</f>
        <v>0</v>
      </c>
      <c r="M21" s="486">
        <f t="shared" si="7"/>
        <v>0</v>
      </c>
      <c r="N21" s="494"/>
      <c r="P21" s="494"/>
      <c r="R21" s="494"/>
      <c r="T21" s="494"/>
    </row>
    <row r="22" spans="1:20" s="482" customFormat="1" ht="30" customHeight="1" x14ac:dyDescent="0.25">
      <c r="A22" s="489" t="s">
        <v>299</v>
      </c>
      <c r="B22" s="490" t="s">
        <v>325</v>
      </c>
      <c r="C22" s="491"/>
      <c r="D22" s="491"/>
      <c r="E22" s="492">
        <f t="shared" si="5"/>
        <v>0</v>
      </c>
      <c r="F22" s="493"/>
      <c r="G22" s="492">
        <f t="shared" si="7"/>
        <v>0</v>
      </c>
      <c r="H22" s="493"/>
      <c r="I22" s="492">
        <f t="shared" si="7"/>
        <v>0</v>
      </c>
      <c r="J22" s="493"/>
      <c r="K22" s="492">
        <f t="shared" si="7"/>
        <v>0</v>
      </c>
      <c r="L22" s="493"/>
      <c r="M22" s="492">
        <f t="shared" si="7"/>
        <v>0</v>
      </c>
      <c r="N22" s="494"/>
      <c r="P22" s="494"/>
      <c r="R22" s="494"/>
      <c r="T22" s="494"/>
    </row>
    <row r="23" spans="1:20" s="482" customFormat="1" ht="39.950000000000003" customHeight="1" x14ac:dyDescent="0.25">
      <c r="A23" s="489" t="s">
        <v>301</v>
      </c>
      <c r="B23" s="490" t="s">
        <v>326</v>
      </c>
      <c r="C23" s="491"/>
      <c r="D23" s="491"/>
      <c r="E23" s="492">
        <f t="shared" si="5"/>
        <v>0</v>
      </c>
      <c r="F23" s="493"/>
      <c r="G23" s="492">
        <f t="shared" si="7"/>
        <v>0</v>
      </c>
      <c r="H23" s="493"/>
      <c r="I23" s="492">
        <f t="shared" si="7"/>
        <v>0</v>
      </c>
      <c r="J23" s="493"/>
      <c r="K23" s="492">
        <f t="shared" si="7"/>
        <v>0</v>
      </c>
      <c r="L23" s="493"/>
      <c r="M23" s="492">
        <f t="shared" si="7"/>
        <v>0</v>
      </c>
      <c r="N23" s="494"/>
      <c r="P23" s="494"/>
      <c r="R23" s="494"/>
      <c r="T23" s="494"/>
    </row>
    <row r="24" spans="1:20" s="482" customFormat="1" ht="39.950000000000003" customHeight="1" x14ac:dyDescent="0.25">
      <c r="A24" s="489" t="s">
        <v>303</v>
      </c>
      <c r="B24" s="490" t="s">
        <v>327</v>
      </c>
      <c r="C24" s="491"/>
      <c r="D24" s="491"/>
      <c r="E24" s="492">
        <f t="shared" si="5"/>
        <v>0</v>
      </c>
      <c r="F24" s="493"/>
      <c r="G24" s="492">
        <f t="shared" si="7"/>
        <v>0</v>
      </c>
      <c r="H24" s="493"/>
      <c r="I24" s="492">
        <f t="shared" si="7"/>
        <v>0</v>
      </c>
      <c r="J24" s="493"/>
      <c r="K24" s="492">
        <f t="shared" si="7"/>
        <v>0</v>
      </c>
      <c r="L24" s="493"/>
      <c r="M24" s="492">
        <f t="shared" si="7"/>
        <v>0</v>
      </c>
      <c r="N24" s="494"/>
      <c r="P24" s="494"/>
      <c r="R24" s="494"/>
      <c r="T24" s="494"/>
    </row>
    <row r="25" spans="1:20" s="482" customFormat="1" ht="39.950000000000003" customHeight="1" x14ac:dyDescent="0.25">
      <c r="A25" s="489" t="s">
        <v>305</v>
      </c>
      <c r="B25" s="490" t="s">
        <v>328</v>
      </c>
      <c r="C25" s="491"/>
      <c r="D25" s="491"/>
      <c r="E25" s="492">
        <f t="shared" si="5"/>
        <v>0</v>
      </c>
      <c r="F25" s="493"/>
      <c r="G25" s="492">
        <f t="shared" si="7"/>
        <v>0</v>
      </c>
      <c r="H25" s="493"/>
      <c r="I25" s="492">
        <f t="shared" si="7"/>
        <v>0</v>
      </c>
      <c r="J25" s="493"/>
      <c r="K25" s="492">
        <f t="shared" si="7"/>
        <v>0</v>
      </c>
      <c r="L25" s="493"/>
      <c r="M25" s="492">
        <f t="shared" si="7"/>
        <v>0</v>
      </c>
      <c r="N25" s="494"/>
      <c r="P25" s="494"/>
      <c r="R25" s="494"/>
      <c r="T25" s="494"/>
    </row>
    <row r="26" spans="1:20" s="482" customFormat="1" ht="30" customHeight="1" x14ac:dyDescent="0.25">
      <c r="A26" s="489" t="s">
        <v>307</v>
      </c>
      <c r="B26" s="490" t="s">
        <v>329</v>
      </c>
      <c r="C26" s="491"/>
      <c r="D26" s="491"/>
      <c r="E26" s="492">
        <f t="shared" si="5"/>
        <v>0</v>
      </c>
      <c r="F26" s="493"/>
      <c r="G26" s="492">
        <f t="shared" si="7"/>
        <v>0</v>
      </c>
      <c r="H26" s="493"/>
      <c r="I26" s="492">
        <f t="shared" si="7"/>
        <v>0</v>
      </c>
      <c r="J26" s="493"/>
      <c r="K26" s="492">
        <f t="shared" si="7"/>
        <v>0</v>
      </c>
      <c r="L26" s="493"/>
      <c r="M26" s="492">
        <f t="shared" si="7"/>
        <v>0</v>
      </c>
      <c r="N26" s="494"/>
      <c r="P26" s="494"/>
      <c r="R26" s="494"/>
      <c r="T26" s="494"/>
    </row>
    <row r="27" spans="1:20" s="482" customFormat="1" ht="60" customHeight="1" x14ac:dyDescent="0.25">
      <c r="A27" s="483" t="s">
        <v>330</v>
      </c>
      <c r="B27" s="484" t="s">
        <v>331</v>
      </c>
      <c r="C27" s="491"/>
      <c r="D27" s="491"/>
      <c r="E27" s="486">
        <f t="shared" si="5"/>
        <v>0</v>
      </c>
      <c r="F27" s="493"/>
      <c r="G27" s="486">
        <f t="shared" si="7"/>
        <v>0</v>
      </c>
      <c r="H27" s="493"/>
      <c r="I27" s="486">
        <f t="shared" si="7"/>
        <v>0</v>
      </c>
      <c r="J27" s="493"/>
      <c r="K27" s="486">
        <f t="shared" si="7"/>
        <v>0</v>
      </c>
      <c r="L27" s="493"/>
      <c r="M27" s="486">
        <f t="shared" si="7"/>
        <v>0</v>
      </c>
      <c r="N27" s="494"/>
      <c r="P27" s="494"/>
      <c r="R27" s="494"/>
      <c r="T27" s="494"/>
    </row>
    <row r="28" spans="1:20" s="482" customFormat="1" ht="39.950000000000003" customHeight="1" x14ac:dyDescent="0.25">
      <c r="A28" s="483" t="s">
        <v>332</v>
      </c>
      <c r="B28" s="484" t="s">
        <v>333</v>
      </c>
      <c r="C28" s="485">
        <f t="shared" ref="C28:D28" si="26">C29+C30</f>
        <v>0</v>
      </c>
      <c r="D28" s="485">
        <f t="shared" si="26"/>
        <v>0</v>
      </c>
      <c r="E28" s="486">
        <f t="shared" si="5"/>
        <v>0</v>
      </c>
      <c r="F28" s="485">
        <f t="shared" ref="F28" si="27">F29+F30</f>
        <v>0</v>
      </c>
      <c r="G28" s="486">
        <f t="shared" si="7"/>
        <v>0</v>
      </c>
      <c r="H28" s="485">
        <f t="shared" ref="H28" si="28">H29+H30</f>
        <v>0</v>
      </c>
      <c r="I28" s="486">
        <f t="shared" si="7"/>
        <v>0</v>
      </c>
      <c r="J28" s="485">
        <f t="shared" ref="J28" si="29">J29+J30</f>
        <v>0</v>
      </c>
      <c r="K28" s="486">
        <f t="shared" si="7"/>
        <v>0</v>
      </c>
      <c r="L28" s="485">
        <f t="shared" ref="L28" si="30">L29+L30</f>
        <v>0</v>
      </c>
      <c r="M28" s="486">
        <f t="shared" si="7"/>
        <v>0</v>
      </c>
      <c r="N28" s="494"/>
      <c r="P28" s="494"/>
      <c r="R28" s="494"/>
      <c r="T28" s="494"/>
    </row>
    <row r="29" spans="1:20" s="482" customFormat="1" ht="30" customHeight="1" x14ac:dyDescent="0.25">
      <c r="A29" s="489" t="s">
        <v>334</v>
      </c>
      <c r="B29" s="490" t="s">
        <v>335</v>
      </c>
      <c r="C29" s="491"/>
      <c r="D29" s="491"/>
      <c r="E29" s="492">
        <f t="shared" si="5"/>
        <v>0</v>
      </c>
      <c r="F29" s="493"/>
      <c r="G29" s="492">
        <f t="shared" si="7"/>
        <v>0</v>
      </c>
      <c r="H29" s="493"/>
      <c r="I29" s="492">
        <f t="shared" si="7"/>
        <v>0</v>
      </c>
      <c r="J29" s="493"/>
      <c r="K29" s="492">
        <f t="shared" si="7"/>
        <v>0</v>
      </c>
      <c r="L29" s="493"/>
      <c r="M29" s="492">
        <f t="shared" si="7"/>
        <v>0</v>
      </c>
      <c r="N29" s="494"/>
      <c r="P29" s="494"/>
      <c r="R29" s="494"/>
      <c r="T29" s="494"/>
    </row>
    <row r="30" spans="1:20" s="482" customFormat="1" ht="30" customHeight="1" x14ac:dyDescent="0.25">
      <c r="A30" s="489" t="s">
        <v>336</v>
      </c>
      <c r="B30" s="490" t="s">
        <v>337</v>
      </c>
      <c r="C30" s="491"/>
      <c r="D30" s="491"/>
      <c r="E30" s="492">
        <f t="shared" si="5"/>
        <v>0</v>
      </c>
      <c r="F30" s="493"/>
      <c r="G30" s="492">
        <f t="shared" si="7"/>
        <v>0</v>
      </c>
      <c r="H30" s="493"/>
      <c r="I30" s="492">
        <f t="shared" si="7"/>
        <v>0</v>
      </c>
      <c r="J30" s="493"/>
      <c r="K30" s="492">
        <f t="shared" si="7"/>
        <v>0</v>
      </c>
      <c r="L30" s="493"/>
      <c r="M30" s="492">
        <f t="shared" si="7"/>
        <v>0</v>
      </c>
      <c r="N30" s="494"/>
      <c r="P30" s="494"/>
      <c r="R30" s="494"/>
      <c r="T30" s="494"/>
    </row>
    <row r="31" spans="1:20" s="482" customFormat="1" ht="60" customHeight="1" x14ac:dyDescent="0.25">
      <c r="A31" s="483" t="s">
        <v>338</v>
      </c>
      <c r="B31" s="484" t="s">
        <v>339</v>
      </c>
      <c r="C31" s="485">
        <f t="shared" ref="C31:D31" si="31">C32+C33</f>
        <v>0</v>
      </c>
      <c r="D31" s="485">
        <f t="shared" si="31"/>
        <v>0</v>
      </c>
      <c r="E31" s="486">
        <f t="shared" si="5"/>
        <v>0</v>
      </c>
      <c r="F31" s="485">
        <f t="shared" ref="F31" si="32">F32+F33</f>
        <v>0</v>
      </c>
      <c r="G31" s="486">
        <f t="shared" si="7"/>
        <v>0</v>
      </c>
      <c r="H31" s="485">
        <f t="shared" ref="H31" si="33">H32+H33</f>
        <v>0</v>
      </c>
      <c r="I31" s="486">
        <f t="shared" si="7"/>
        <v>0</v>
      </c>
      <c r="J31" s="485">
        <f t="shared" ref="J31" si="34">J32+J33</f>
        <v>0</v>
      </c>
      <c r="K31" s="486">
        <f t="shared" si="7"/>
        <v>0</v>
      </c>
      <c r="L31" s="485">
        <f t="shared" ref="L31" si="35">L32+L33</f>
        <v>0</v>
      </c>
      <c r="M31" s="486">
        <f t="shared" si="7"/>
        <v>0</v>
      </c>
      <c r="N31" s="494"/>
      <c r="P31" s="494"/>
      <c r="R31" s="494"/>
      <c r="T31" s="494"/>
    </row>
    <row r="32" spans="1:20" s="482" customFormat="1" ht="30" customHeight="1" x14ac:dyDescent="0.25">
      <c r="A32" s="489" t="s">
        <v>299</v>
      </c>
      <c r="B32" s="490" t="s">
        <v>340</v>
      </c>
      <c r="C32" s="491"/>
      <c r="D32" s="491"/>
      <c r="E32" s="492">
        <f t="shared" si="5"/>
        <v>0</v>
      </c>
      <c r="F32" s="493"/>
      <c r="G32" s="492">
        <f t="shared" si="7"/>
        <v>0</v>
      </c>
      <c r="H32" s="493"/>
      <c r="I32" s="492">
        <f t="shared" si="7"/>
        <v>0</v>
      </c>
      <c r="J32" s="493"/>
      <c r="K32" s="492">
        <f t="shared" si="7"/>
        <v>0</v>
      </c>
      <c r="L32" s="493"/>
      <c r="M32" s="492">
        <f t="shared" si="7"/>
        <v>0</v>
      </c>
      <c r="N32" s="494"/>
      <c r="P32" s="494"/>
      <c r="R32" s="494"/>
      <c r="T32" s="494"/>
    </row>
    <row r="33" spans="1:20" s="482" customFormat="1" ht="30" customHeight="1" x14ac:dyDescent="0.25">
      <c r="A33" s="489" t="s">
        <v>341</v>
      </c>
      <c r="B33" s="490" t="s">
        <v>342</v>
      </c>
      <c r="C33" s="491"/>
      <c r="D33" s="491"/>
      <c r="E33" s="492">
        <f t="shared" si="5"/>
        <v>0</v>
      </c>
      <c r="F33" s="493"/>
      <c r="G33" s="492">
        <f t="shared" si="7"/>
        <v>0</v>
      </c>
      <c r="H33" s="493"/>
      <c r="I33" s="492">
        <f t="shared" si="7"/>
        <v>0</v>
      </c>
      <c r="J33" s="493"/>
      <c r="K33" s="492">
        <f t="shared" si="7"/>
        <v>0</v>
      </c>
      <c r="L33" s="493"/>
      <c r="M33" s="492">
        <f t="shared" si="7"/>
        <v>0</v>
      </c>
      <c r="N33" s="494"/>
      <c r="P33" s="494"/>
      <c r="R33" s="494"/>
      <c r="T33" s="494"/>
    </row>
    <row r="34" spans="1:20" s="482" customFormat="1" ht="39.950000000000003" customHeight="1" x14ac:dyDescent="0.25">
      <c r="A34" s="483" t="s">
        <v>343</v>
      </c>
      <c r="B34" s="484" t="s">
        <v>344</v>
      </c>
      <c r="C34" s="485">
        <f t="shared" ref="C34:F34" si="36">C35+C36</f>
        <v>0</v>
      </c>
      <c r="D34" s="485">
        <f t="shared" si="36"/>
        <v>0</v>
      </c>
      <c r="E34" s="486">
        <f t="shared" si="5"/>
        <v>0</v>
      </c>
      <c r="F34" s="485">
        <f t="shared" si="36"/>
        <v>0</v>
      </c>
      <c r="G34" s="486">
        <f t="shared" si="7"/>
        <v>0</v>
      </c>
      <c r="H34" s="485">
        <f t="shared" ref="H34" si="37">H35+H36</f>
        <v>0</v>
      </c>
      <c r="I34" s="486">
        <f t="shared" si="7"/>
        <v>0</v>
      </c>
      <c r="J34" s="485">
        <f t="shared" ref="J34" si="38">J35+J36</f>
        <v>0</v>
      </c>
      <c r="K34" s="486">
        <f t="shared" si="7"/>
        <v>0</v>
      </c>
      <c r="L34" s="485">
        <f t="shared" ref="L34" si="39">L35+L36</f>
        <v>0</v>
      </c>
      <c r="M34" s="486">
        <f t="shared" si="7"/>
        <v>0</v>
      </c>
      <c r="N34" s="494"/>
      <c r="P34" s="494"/>
      <c r="R34" s="494"/>
      <c r="T34" s="494"/>
    </row>
    <row r="35" spans="1:20" s="482" customFormat="1" ht="30" customHeight="1" x14ac:dyDescent="0.25">
      <c r="A35" s="489" t="s">
        <v>299</v>
      </c>
      <c r="B35" s="490" t="s">
        <v>345</v>
      </c>
      <c r="C35" s="491"/>
      <c r="D35" s="491"/>
      <c r="E35" s="492">
        <f t="shared" si="5"/>
        <v>0</v>
      </c>
      <c r="F35" s="493"/>
      <c r="G35" s="492">
        <f t="shared" si="7"/>
        <v>0</v>
      </c>
      <c r="H35" s="493"/>
      <c r="I35" s="492">
        <f t="shared" si="7"/>
        <v>0</v>
      </c>
      <c r="J35" s="493"/>
      <c r="K35" s="492">
        <f t="shared" si="7"/>
        <v>0</v>
      </c>
      <c r="L35" s="493"/>
      <c r="M35" s="492">
        <f t="shared" si="7"/>
        <v>0</v>
      </c>
      <c r="N35" s="494"/>
      <c r="P35" s="494"/>
      <c r="R35" s="494"/>
      <c r="T35" s="494"/>
    </row>
    <row r="36" spans="1:20" s="482" customFormat="1" ht="30" customHeight="1" x14ac:dyDescent="0.25">
      <c r="A36" s="489" t="s">
        <v>341</v>
      </c>
      <c r="B36" s="490" t="s">
        <v>346</v>
      </c>
      <c r="C36" s="491"/>
      <c r="D36" s="491"/>
      <c r="E36" s="492">
        <f t="shared" si="5"/>
        <v>0</v>
      </c>
      <c r="F36" s="493"/>
      <c r="G36" s="492">
        <f t="shared" si="7"/>
        <v>0</v>
      </c>
      <c r="H36" s="493"/>
      <c r="I36" s="492">
        <f t="shared" si="7"/>
        <v>0</v>
      </c>
      <c r="J36" s="493"/>
      <c r="K36" s="492">
        <f t="shared" si="7"/>
        <v>0</v>
      </c>
      <c r="L36" s="493"/>
      <c r="M36" s="492">
        <f t="shared" si="7"/>
        <v>0</v>
      </c>
      <c r="N36" s="494"/>
      <c r="P36" s="494"/>
      <c r="R36" s="494"/>
      <c r="T36" s="494"/>
    </row>
    <row r="37" spans="1:20" s="482" customFormat="1" ht="30" customHeight="1" x14ac:dyDescent="0.25">
      <c r="A37" s="483" t="s">
        <v>347</v>
      </c>
      <c r="B37" s="484" t="s">
        <v>348</v>
      </c>
      <c r="C37" s="485">
        <f t="shared" ref="C37:D37" si="40">C38+C39</f>
        <v>0</v>
      </c>
      <c r="D37" s="485">
        <f t="shared" si="40"/>
        <v>0</v>
      </c>
      <c r="E37" s="486">
        <f t="shared" si="5"/>
        <v>0</v>
      </c>
      <c r="F37" s="485">
        <f t="shared" ref="F37" si="41">F38+F39</f>
        <v>0</v>
      </c>
      <c r="G37" s="486">
        <f t="shared" si="7"/>
        <v>0</v>
      </c>
      <c r="H37" s="485">
        <f t="shared" ref="H37" si="42">H38+H39</f>
        <v>0</v>
      </c>
      <c r="I37" s="486">
        <f t="shared" si="7"/>
        <v>0</v>
      </c>
      <c r="J37" s="485">
        <f t="shared" ref="J37" si="43">J38+J39</f>
        <v>0</v>
      </c>
      <c r="K37" s="486">
        <f t="shared" si="7"/>
        <v>0</v>
      </c>
      <c r="L37" s="485">
        <f t="shared" ref="L37" si="44">L38+L39</f>
        <v>0</v>
      </c>
      <c r="M37" s="486">
        <f t="shared" si="7"/>
        <v>0</v>
      </c>
      <c r="N37" s="494"/>
      <c r="P37" s="494"/>
      <c r="R37" s="494"/>
      <c r="T37" s="494"/>
    </row>
    <row r="38" spans="1:20" s="482" customFormat="1" ht="30" customHeight="1" x14ac:dyDescent="0.25">
      <c r="A38" s="489" t="s">
        <v>299</v>
      </c>
      <c r="B38" s="490" t="s">
        <v>349</v>
      </c>
      <c r="C38" s="491"/>
      <c r="D38" s="491"/>
      <c r="E38" s="492">
        <f t="shared" si="5"/>
        <v>0</v>
      </c>
      <c r="F38" s="493"/>
      <c r="G38" s="492">
        <f t="shared" si="7"/>
        <v>0</v>
      </c>
      <c r="H38" s="493"/>
      <c r="I38" s="492">
        <f t="shared" si="7"/>
        <v>0</v>
      </c>
      <c r="J38" s="493"/>
      <c r="K38" s="492">
        <f t="shared" si="7"/>
        <v>0</v>
      </c>
      <c r="L38" s="493"/>
      <c r="M38" s="492">
        <f t="shared" si="7"/>
        <v>0</v>
      </c>
      <c r="N38" s="494"/>
      <c r="P38" s="494"/>
      <c r="R38" s="494"/>
      <c r="T38" s="494"/>
    </row>
    <row r="39" spans="1:20" s="482" customFormat="1" ht="30" customHeight="1" x14ac:dyDescent="0.25">
      <c r="A39" s="489" t="s">
        <v>341</v>
      </c>
      <c r="B39" s="490" t="s">
        <v>350</v>
      </c>
      <c r="C39" s="491"/>
      <c r="D39" s="491"/>
      <c r="E39" s="492">
        <f t="shared" si="5"/>
        <v>0</v>
      </c>
      <c r="F39" s="493"/>
      <c r="G39" s="492">
        <f t="shared" si="7"/>
        <v>0</v>
      </c>
      <c r="H39" s="493"/>
      <c r="I39" s="492">
        <f t="shared" si="7"/>
        <v>0</v>
      </c>
      <c r="J39" s="493"/>
      <c r="K39" s="492">
        <f t="shared" si="7"/>
        <v>0</v>
      </c>
      <c r="L39" s="493"/>
      <c r="M39" s="492">
        <f t="shared" si="7"/>
        <v>0</v>
      </c>
      <c r="N39" s="494"/>
      <c r="P39" s="494"/>
      <c r="R39" s="494"/>
      <c r="T39" s="494"/>
    </row>
    <row r="40" spans="1:20" s="482" customFormat="1" ht="60" customHeight="1" x14ac:dyDescent="0.25">
      <c r="A40" s="483" t="s">
        <v>351</v>
      </c>
      <c r="B40" s="484" t="s">
        <v>352</v>
      </c>
      <c r="C40" s="491"/>
      <c r="D40" s="491"/>
      <c r="E40" s="486">
        <f t="shared" si="5"/>
        <v>0</v>
      </c>
      <c r="F40" s="493"/>
      <c r="G40" s="486">
        <f t="shared" si="7"/>
        <v>0</v>
      </c>
      <c r="H40" s="493"/>
      <c r="I40" s="486">
        <f t="shared" si="7"/>
        <v>0</v>
      </c>
      <c r="J40" s="493"/>
      <c r="K40" s="486">
        <f t="shared" si="7"/>
        <v>0</v>
      </c>
      <c r="L40" s="493"/>
      <c r="M40" s="486">
        <f t="shared" si="7"/>
        <v>0</v>
      </c>
      <c r="N40" s="494"/>
      <c r="O40" s="494"/>
      <c r="P40" s="494"/>
      <c r="Q40" s="494"/>
      <c r="R40" s="494"/>
      <c r="S40" s="494"/>
      <c r="T40" s="494"/>
    </row>
    <row r="41" spans="1:20" s="482" customFormat="1" ht="30" customHeight="1" x14ac:dyDescent="0.25">
      <c r="A41" s="483" t="s">
        <v>353</v>
      </c>
      <c r="B41" s="484" t="s">
        <v>354</v>
      </c>
      <c r="C41" s="491"/>
      <c r="D41" s="491"/>
      <c r="E41" s="486">
        <f t="shared" si="5"/>
        <v>0</v>
      </c>
      <c r="F41" s="493"/>
      <c r="G41" s="486">
        <f t="shared" si="7"/>
        <v>0</v>
      </c>
      <c r="H41" s="493"/>
      <c r="I41" s="486">
        <f t="shared" si="7"/>
        <v>0</v>
      </c>
      <c r="J41" s="493"/>
      <c r="K41" s="486">
        <f t="shared" si="7"/>
        <v>0</v>
      </c>
      <c r="L41" s="493"/>
      <c r="M41" s="486">
        <f t="shared" si="7"/>
        <v>0</v>
      </c>
      <c r="N41" s="494"/>
      <c r="O41" s="494"/>
      <c r="P41" s="494"/>
      <c r="Q41" s="494"/>
      <c r="R41" s="494"/>
      <c r="S41" s="494"/>
      <c r="T41" s="494"/>
    </row>
    <row r="42" spans="1:20" s="482" customFormat="1" ht="30" customHeight="1" x14ac:dyDescent="0.25">
      <c r="A42" s="483" t="s">
        <v>355</v>
      </c>
      <c r="B42" s="484" t="s">
        <v>356</v>
      </c>
      <c r="C42" s="491"/>
      <c r="D42" s="491"/>
      <c r="E42" s="486">
        <f t="shared" si="5"/>
        <v>0</v>
      </c>
      <c r="F42" s="493"/>
      <c r="G42" s="486">
        <f t="shared" si="7"/>
        <v>0</v>
      </c>
      <c r="H42" s="493"/>
      <c r="I42" s="486">
        <f t="shared" si="7"/>
        <v>0</v>
      </c>
      <c r="J42" s="493"/>
      <c r="K42" s="486">
        <f t="shared" si="7"/>
        <v>0</v>
      </c>
      <c r="L42" s="493"/>
      <c r="M42" s="486">
        <f t="shared" si="7"/>
        <v>0</v>
      </c>
      <c r="N42" s="494"/>
      <c r="O42" s="494"/>
      <c r="P42" s="494"/>
      <c r="Q42" s="494"/>
      <c r="R42" s="494"/>
      <c r="S42" s="494"/>
      <c r="T42" s="494"/>
    </row>
    <row r="43" spans="1:20" s="482" customFormat="1" ht="39.950000000000003" customHeight="1" x14ac:dyDescent="0.25">
      <c r="A43" s="478" t="s">
        <v>357</v>
      </c>
      <c r="B43" s="479"/>
      <c r="C43" s="495">
        <f>C44+C50+C54+C57+C63+C64+C67+C70+C73+C76+C77+C78</f>
        <v>0</v>
      </c>
      <c r="D43" s="495">
        <f>D44+D50+D54+D57+D63+D64+D67+D70+D73+D76+D77+D78</f>
        <v>0</v>
      </c>
      <c r="E43" s="481">
        <f t="shared" si="5"/>
        <v>0</v>
      </c>
      <c r="F43" s="495">
        <f>ROUND(F44+F50+F54+F57+F63+F64+F67+F70+F73+F76+F77+F78,2)</f>
        <v>0</v>
      </c>
      <c r="G43" s="481">
        <f t="shared" si="7"/>
        <v>0</v>
      </c>
      <c r="H43" s="495">
        <f>ROUND(H44+H50+H54+H57+H63+H64+H67+H70+H73+H76+H77+H78,2)</f>
        <v>0</v>
      </c>
      <c r="I43" s="481">
        <f t="shared" si="7"/>
        <v>0</v>
      </c>
      <c r="J43" s="495">
        <f>ROUND(J44+J50+J54+J57+J63+J64+J67+J70+J73+J76+J77+J78,2)</f>
        <v>0</v>
      </c>
      <c r="K43" s="481">
        <f t="shared" si="7"/>
        <v>0</v>
      </c>
      <c r="L43" s="495">
        <f>ROUND(L44+L50+L54+L57+L63+L64+L67+L70+L73+L76+L77+L78,2)</f>
        <v>0</v>
      </c>
      <c r="M43" s="481">
        <f t="shared" si="7"/>
        <v>0</v>
      </c>
      <c r="N43" s="494"/>
      <c r="O43" s="494"/>
      <c r="P43" s="494"/>
      <c r="Q43" s="494"/>
      <c r="R43" s="494"/>
      <c r="S43" s="494"/>
      <c r="T43" s="494"/>
    </row>
    <row r="44" spans="1:20" s="482" customFormat="1" ht="39.950000000000003" customHeight="1" x14ac:dyDescent="0.25">
      <c r="A44" s="483" t="s">
        <v>297</v>
      </c>
      <c r="B44" s="484"/>
      <c r="C44" s="496">
        <f>C45+C46+C47+C48+C49</f>
        <v>0</v>
      </c>
      <c r="D44" s="496">
        <f>D45+D46+D47+D48+D49</f>
        <v>0</v>
      </c>
      <c r="E44" s="486">
        <f t="shared" si="5"/>
        <v>0</v>
      </c>
      <c r="F44" s="496">
        <f>F45+F46+F47+F48+F49</f>
        <v>0</v>
      </c>
      <c r="G44" s="486">
        <f t="shared" si="7"/>
        <v>0</v>
      </c>
      <c r="H44" s="496">
        <f>H45+H46+H47+H48+H49</f>
        <v>0</v>
      </c>
      <c r="I44" s="486">
        <f t="shared" si="7"/>
        <v>0</v>
      </c>
      <c r="J44" s="496">
        <f>J45+J46+J47+J48+J49</f>
        <v>0</v>
      </c>
      <c r="K44" s="486">
        <f t="shared" si="7"/>
        <v>0</v>
      </c>
      <c r="L44" s="496">
        <f>L45+L46+L47+L48+L49</f>
        <v>0</v>
      </c>
      <c r="M44" s="486">
        <f t="shared" si="7"/>
        <v>0</v>
      </c>
      <c r="N44" s="494"/>
      <c r="O44" s="494"/>
      <c r="P44" s="494"/>
      <c r="Q44" s="494"/>
      <c r="R44" s="494"/>
      <c r="S44" s="494"/>
      <c r="T44" s="494"/>
    </row>
    <row r="45" spans="1:20" s="482" customFormat="1" ht="30" customHeight="1" x14ac:dyDescent="0.25">
      <c r="A45" s="489" t="s">
        <v>299</v>
      </c>
      <c r="B45" s="490"/>
      <c r="C45" s="497">
        <f>ROUND(IF(C9=0,0,C81/C9),2)</f>
        <v>0</v>
      </c>
      <c r="D45" s="497">
        <f t="shared" ref="D45:D49" si="45">ROUND(IF(D9=0,0,D81/D9),2)</f>
        <v>0</v>
      </c>
      <c r="E45" s="492">
        <f t="shared" si="5"/>
        <v>0</v>
      </c>
      <c r="F45" s="497"/>
      <c r="G45" s="492">
        <f t="shared" si="7"/>
        <v>0</v>
      </c>
      <c r="H45" s="497"/>
      <c r="I45" s="492">
        <f t="shared" si="7"/>
        <v>0</v>
      </c>
      <c r="J45" s="497"/>
      <c r="K45" s="492">
        <f t="shared" si="7"/>
        <v>0</v>
      </c>
      <c r="L45" s="497"/>
      <c r="M45" s="492">
        <f t="shared" si="7"/>
        <v>0</v>
      </c>
      <c r="N45" s="494"/>
      <c r="O45" s="494"/>
      <c r="P45" s="494"/>
      <c r="Q45" s="494"/>
      <c r="R45" s="494"/>
      <c r="S45" s="494"/>
      <c r="T45" s="494"/>
    </row>
    <row r="46" spans="1:20" s="482" customFormat="1" ht="39.950000000000003" customHeight="1" x14ac:dyDescent="0.25">
      <c r="A46" s="489" t="s">
        <v>301</v>
      </c>
      <c r="B46" s="490"/>
      <c r="C46" s="497">
        <f t="shared" ref="C46:C49" si="46">ROUND(IF(C10=0,0,C82/C10),2)</f>
        <v>0</v>
      </c>
      <c r="D46" s="497">
        <f t="shared" si="45"/>
        <v>0</v>
      </c>
      <c r="E46" s="492">
        <f t="shared" si="5"/>
        <v>0</v>
      </c>
      <c r="F46" s="497"/>
      <c r="G46" s="492">
        <f t="shared" si="7"/>
        <v>0</v>
      </c>
      <c r="H46" s="497"/>
      <c r="I46" s="492">
        <f t="shared" si="7"/>
        <v>0</v>
      </c>
      <c r="J46" s="497"/>
      <c r="K46" s="492">
        <f t="shared" si="7"/>
        <v>0</v>
      </c>
      <c r="L46" s="497"/>
      <c r="M46" s="492">
        <f t="shared" si="7"/>
        <v>0</v>
      </c>
      <c r="N46" s="494"/>
      <c r="O46" s="494"/>
      <c r="P46" s="494"/>
      <c r="Q46" s="494"/>
      <c r="R46" s="494"/>
      <c r="S46" s="494"/>
      <c r="T46" s="494"/>
    </row>
    <row r="47" spans="1:20" s="482" customFormat="1" ht="39.950000000000003" customHeight="1" x14ac:dyDescent="0.25">
      <c r="A47" s="489" t="s">
        <v>303</v>
      </c>
      <c r="B47" s="490"/>
      <c r="C47" s="497">
        <f t="shared" si="46"/>
        <v>0</v>
      </c>
      <c r="D47" s="497">
        <f t="shared" si="45"/>
        <v>0</v>
      </c>
      <c r="E47" s="492">
        <f t="shared" si="5"/>
        <v>0</v>
      </c>
      <c r="F47" s="497"/>
      <c r="G47" s="492">
        <f t="shared" si="7"/>
        <v>0</v>
      </c>
      <c r="H47" s="497"/>
      <c r="I47" s="492">
        <f t="shared" si="7"/>
        <v>0</v>
      </c>
      <c r="J47" s="497"/>
      <c r="K47" s="492">
        <f t="shared" si="7"/>
        <v>0</v>
      </c>
      <c r="L47" s="497"/>
      <c r="M47" s="492">
        <f t="shared" si="7"/>
        <v>0</v>
      </c>
      <c r="N47" s="494"/>
      <c r="O47" s="494"/>
      <c r="P47" s="494"/>
      <c r="Q47" s="494"/>
      <c r="R47" s="494"/>
      <c r="S47" s="494"/>
      <c r="T47" s="494"/>
    </row>
    <row r="48" spans="1:20" s="482" customFormat="1" ht="39.950000000000003" customHeight="1" x14ac:dyDescent="0.25">
      <c r="A48" s="489" t="s">
        <v>305</v>
      </c>
      <c r="B48" s="490"/>
      <c r="C48" s="497">
        <f t="shared" si="46"/>
        <v>0</v>
      </c>
      <c r="D48" s="497">
        <f t="shared" si="45"/>
        <v>0</v>
      </c>
      <c r="E48" s="492">
        <f t="shared" si="5"/>
        <v>0</v>
      </c>
      <c r="F48" s="497"/>
      <c r="G48" s="492">
        <f t="shared" si="7"/>
        <v>0</v>
      </c>
      <c r="H48" s="497"/>
      <c r="I48" s="492">
        <f t="shared" si="7"/>
        <v>0</v>
      </c>
      <c r="J48" s="497"/>
      <c r="K48" s="492">
        <f t="shared" si="7"/>
        <v>0</v>
      </c>
      <c r="L48" s="497"/>
      <c r="M48" s="492">
        <f t="shared" si="7"/>
        <v>0</v>
      </c>
      <c r="N48" s="494"/>
      <c r="O48" s="494"/>
      <c r="P48" s="494"/>
      <c r="Q48" s="494"/>
      <c r="R48" s="494"/>
      <c r="S48" s="494"/>
      <c r="T48" s="494"/>
    </row>
    <row r="49" spans="1:20" s="482" customFormat="1" ht="30" customHeight="1" x14ac:dyDescent="0.25">
      <c r="A49" s="489" t="s">
        <v>307</v>
      </c>
      <c r="B49" s="490"/>
      <c r="C49" s="497">
        <f t="shared" si="46"/>
        <v>0</v>
      </c>
      <c r="D49" s="497">
        <f t="shared" si="45"/>
        <v>0</v>
      </c>
      <c r="E49" s="492">
        <f t="shared" si="5"/>
        <v>0</v>
      </c>
      <c r="F49" s="497"/>
      <c r="G49" s="492">
        <f t="shared" si="7"/>
        <v>0</v>
      </c>
      <c r="H49" s="497"/>
      <c r="I49" s="492">
        <f t="shared" si="7"/>
        <v>0</v>
      </c>
      <c r="J49" s="497"/>
      <c r="K49" s="492">
        <f t="shared" si="7"/>
        <v>0</v>
      </c>
      <c r="L49" s="497"/>
      <c r="M49" s="492">
        <f t="shared" si="7"/>
        <v>0</v>
      </c>
      <c r="N49" s="494"/>
      <c r="O49" s="494"/>
      <c r="P49" s="494"/>
      <c r="Q49" s="494"/>
      <c r="R49" s="494"/>
      <c r="S49" s="494"/>
      <c r="T49" s="494"/>
    </row>
    <row r="50" spans="1:20" s="482" customFormat="1" ht="39.950000000000003" customHeight="1" x14ac:dyDescent="0.25">
      <c r="A50" s="483" t="s">
        <v>309</v>
      </c>
      <c r="B50" s="484"/>
      <c r="C50" s="496">
        <f>C51+C52+C53</f>
        <v>0</v>
      </c>
      <c r="D50" s="496">
        <f>D51+D52+D53</f>
        <v>0</v>
      </c>
      <c r="E50" s="486">
        <f t="shared" si="5"/>
        <v>0</v>
      </c>
      <c r="F50" s="496">
        <f>F51+F52+F53</f>
        <v>0</v>
      </c>
      <c r="G50" s="486">
        <f t="shared" si="7"/>
        <v>0</v>
      </c>
      <c r="H50" s="496">
        <f>H51+H52+H53</f>
        <v>0</v>
      </c>
      <c r="I50" s="486">
        <f t="shared" si="7"/>
        <v>0</v>
      </c>
      <c r="J50" s="496">
        <f>J51+J52+J53</f>
        <v>0</v>
      </c>
      <c r="K50" s="486">
        <f t="shared" si="7"/>
        <v>0</v>
      </c>
      <c r="L50" s="496">
        <f>L51+L52+L53</f>
        <v>0</v>
      </c>
      <c r="M50" s="486">
        <f t="shared" si="7"/>
        <v>0</v>
      </c>
      <c r="N50" s="494"/>
      <c r="O50" s="494"/>
      <c r="P50" s="494"/>
      <c r="Q50" s="494"/>
      <c r="R50" s="494"/>
      <c r="S50" s="494"/>
      <c r="T50" s="494"/>
    </row>
    <row r="51" spans="1:20" s="482" customFormat="1" ht="30" customHeight="1" x14ac:dyDescent="0.25">
      <c r="A51" s="489" t="s">
        <v>311</v>
      </c>
      <c r="B51" s="490"/>
      <c r="C51" s="497">
        <f t="shared" ref="C51:D53" si="47">ROUND(IF(C15=0,0,C87/C15),2)</f>
        <v>0</v>
      </c>
      <c r="D51" s="497">
        <f t="shared" si="47"/>
        <v>0</v>
      </c>
      <c r="E51" s="492">
        <f t="shared" si="5"/>
        <v>0</v>
      </c>
      <c r="F51" s="497"/>
      <c r="G51" s="492">
        <f t="shared" si="7"/>
        <v>0</v>
      </c>
      <c r="H51" s="497"/>
      <c r="I51" s="492">
        <f t="shared" si="7"/>
        <v>0</v>
      </c>
      <c r="J51" s="497"/>
      <c r="K51" s="492">
        <f t="shared" si="7"/>
        <v>0</v>
      </c>
      <c r="L51" s="497"/>
      <c r="M51" s="492">
        <f t="shared" si="7"/>
        <v>0</v>
      </c>
      <c r="N51" s="494"/>
      <c r="O51" s="494"/>
      <c r="P51" s="494"/>
      <c r="Q51" s="494"/>
      <c r="R51" s="494"/>
      <c r="S51" s="494"/>
      <c r="T51" s="494"/>
    </row>
    <row r="52" spans="1:20" s="482" customFormat="1" ht="39.950000000000003" customHeight="1" x14ac:dyDescent="0.25">
      <c r="A52" s="489" t="s">
        <v>313</v>
      </c>
      <c r="B52" s="490"/>
      <c r="C52" s="497">
        <f t="shared" si="47"/>
        <v>0</v>
      </c>
      <c r="D52" s="497">
        <f t="shared" si="47"/>
        <v>0</v>
      </c>
      <c r="E52" s="492">
        <f t="shared" si="5"/>
        <v>0</v>
      </c>
      <c r="F52" s="497"/>
      <c r="G52" s="492">
        <f t="shared" si="7"/>
        <v>0</v>
      </c>
      <c r="H52" s="497"/>
      <c r="I52" s="492">
        <f t="shared" si="7"/>
        <v>0</v>
      </c>
      <c r="J52" s="497"/>
      <c r="K52" s="492">
        <f t="shared" si="7"/>
        <v>0</v>
      </c>
      <c r="L52" s="497"/>
      <c r="M52" s="492">
        <f t="shared" si="7"/>
        <v>0</v>
      </c>
      <c r="N52" s="494"/>
      <c r="O52" s="494"/>
      <c r="P52" s="494"/>
      <c r="Q52" s="494"/>
      <c r="R52" s="494"/>
      <c r="S52" s="494"/>
      <c r="T52" s="494"/>
    </row>
    <row r="53" spans="1:20" s="482" customFormat="1" ht="30" customHeight="1" x14ac:dyDescent="0.25">
      <c r="A53" s="489" t="s">
        <v>315</v>
      </c>
      <c r="B53" s="490"/>
      <c r="C53" s="497">
        <f t="shared" si="47"/>
        <v>0</v>
      </c>
      <c r="D53" s="497">
        <f t="shared" si="47"/>
        <v>0</v>
      </c>
      <c r="E53" s="492">
        <f t="shared" si="5"/>
        <v>0</v>
      </c>
      <c r="F53" s="497"/>
      <c r="G53" s="492">
        <f t="shared" si="7"/>
        <v>0</v>
      </c>
      <c r="H53" s="497"/>
      <c r="I53" s="492">
        <f t="shared" si="7"/>
        <v>0</v>
      </c>
      <c r="J53" s="497"/>
      <c r="K53" s="492">
        <f t="shared" si="7"/>
        <v>0</v>
      </c>
      <c r="L53" s="497"/>
      <c r="M53" s="492">
        <f t="shared" si="7"/>
        <v>0</v>
      </c>
      <c r="N53" s="494"/>
      <c r="O53" s="494"/>
      <c r="P53" s="494"/>
      <c r="Q53" s="494"/>
      <c r="R53" s="494"/>
      <c r="S53" s="494"/>
      <c r="T53" s="494"/>
    </row>
    <row r="54" spans="1:20" s="482" customFormat="1" ht="30" customHeight="1" x14ac:dyDescent="0.25">
      <c r="A54" s="483" t="s">
        <v>317</v>
      </c>
      <c r="B54" s="484"/>
      <c r="C54" s="496">
        <f>C55+C56</f>
        <v>0</v>
      </c>
      <c r="D54" s="496">
        <f>D55+D56</f>
        <v>0</v>
      </c>
      <c r="E54" s="486">
        <f t="shared" si="5"/>
        <v>0</v>
      </c>
      <c r="F54" s="496">
        <f>F55+F56</f>
        <v>0</v>
      </c>
      <c r="G54" s="486">
        <f t="shared" si="7"/>
        <v>0</v>
      </c>
      <c r="H54" s="496">
        <f>H55+H56</f>
        <v>0</v>
      </c>
      <c r="I54" s="486">
        <f t="shared" si="7"/>
        <v>0</v>
      </c>
      <c r="J54" s="496">
        <f>J55+J56</f>
        <v>0</v>
      </c>
      <c r="K54" s="486">
        <f t="shared" si="7"/>
        <v>0</v>
      </c>
      <c r="L54" s="496">
        <f>L55+L56</f>
        <v>0</v>
      </c>
      <c r="M54" s="486">
        <f t="shared" si="7"/>
        <v>0</v>
      </c>
      <c r="N54" s="494"/>
      <c r="O54" s="494"/>
      <c r="P54" s="494"/>
      <c r="Q54" s="494"/>
      <c r="R54" s="494"/>
      <c r="S54" s="494"/>
      <c r="T54" s="494"/>
    </row>
    <row r="55" spans="1:20" s="482" customFormat="1" ht="30" customHeight="1" x14ac:dyDescent="0.25">
      <c r="A55" s="489" t="s">
        <v>319</v>
      </c>
      <c r="B55" s="490"/>
      <c r="C55" s="497">
        <f t="shared" ref="C55:D56" si="48">ROUND(IF(C19=0,0,C91/C19),2)</f>
        <v>0</v>
      </c>
      <c r="D55" s="497">
        <f t="shared" si="48"/>
        <v>0</v>
      </c>
      <c r="E55" s="492">
        <f t="shared" si="5"/>
        <v>0</v>
      </c>
      <c r="F55" s="497"/>
      <c r="G55" s="492">
        <f t="shared" si="7"/>
        <v>0</v>
      </c>
      <c r="H55" s="497"/>
      <c r="I55" s="492">
        <f t="shared" si="7"/>
        <v>0</v>
      </c>
      <c r="J55" s="497"/>
      <c r="K55" s="492">
        <f t="shared" si="7"/>
        <v>0</v>
      </c>
      <c r="L55" s="497"/>
      <c r="M55" s="492">
        <f t="shared" si="7"/>
        <v>0</v>
      </c>
      <c r="N55" s="494"/>
      <c r="O55" s="494"/>
      <c r="P55" s="494"/>
      <c r="Q55" s="494"/>
      <c r="R55" s="494"/>
      <c r="S55" s="494"/>
      <c r="T55" s="494"/>
    </row>
    <row r="56" spans="1:20" s="482" customFormat="1" ht="30" customHeight="1" x14ac:dyDescent="0.25">
      <c r="A56" s="489" t="s">
        <v>321</v>
      </c>
      <c r="B56" s="490"/>
      <c r="C56" s="497">
        <f t="shared" si="48"/>
        <v>0</v>
      </c>
      <c r="D56" s="497">
        <f t="shared" si="48"/>
        <v>0</v>
      </c>
      <c r="E56" s="492">
        <f t="shared" si="5"/>
        <v>0</v>
      </c>
      <c r="F56" s="497"/>
      <c r="G56" s="492">
        <f t="shared" si="7"/>
        <v>0</v>
      </c>
      <c r="H56" s="497"/>
      <c r="I56" s="492">
        <f t="shared" si="7"/>
        <v>0</v>
      </c>
      <c r="J56" s="497"/>
      <c r="K56" s="492">
        <f t="shared" si="7"/>
        <v>0</v>
      </c>
      <c r="L56" s="497"/>
      <c r="M56" s="492">
        <f t="shared" si="7"/>
        <v>0</v>
      </c>
      <c r="N56" s="494"/>
      <c r="O56" s="494"/>
      <c r="P56" s="494"/>
      <c r="Q56" s="494"/>
      <c r="R56" s="494"/>
      <c r="S56" s="494"/>
      <c r="T56" s="494"/>
    </row>
    <row r="57" spans="1:20" s="482" customFormat="1" ht="39.950000000000003" customHeight="1" x14ac:dyDescent="0.25">
      <c r="A57" s="483" t="s">
        <v>323</v>
      </c>
      <c r="B57" s="484"/>
      <c r="C57" s="496">
        <f>C58+C59+C60+C61+C62</f>
        <v>0</v>
      </c>
      <c r="D57" s="496">
        <f>D58+D59+D60+D61+D62</f>
        <v>0</v>
      </c>
      <c r="E57" s="486">
        <f t="shared" si="5"/>
        <v>0</v>
      </c>
      <c r="F57" s="496">
        <f>F58+F59+F60+F61+F62</f>
        <v>0</v>
      </c>
      <c r="G57" s="486">
        <f t="shared" si="7"/>
        <v>0</v>
      </c>
      <c r="H57" s="496">
        <f>H58+H59+H60+H61+H62</f>
        <v>0</v>
      </c>
      <c r="I57" s="486">
        <f t="shared" si="7"/>
        <v>0</v>
      </c>
      <c r="J57" s="496">
        <f>J58+J59+J60+J61+J62</f>
        <v>0</v>
      </c>
      <c r="K57" s="486">
        <f t="shared" si="7"/>
        <v>0</v>
      </c>
      <c r="L57" s="496">
        <f>L58+L59+L60+L61+L62</f>
        <v>0</v>
      </c>
      <c r="M57" s="486">
        <f t="shared" si="7"/>
        <v>0</v>
      </c>
      <c r="N57" s="494"/>
      <c r="O57" s="494"/>
      <c r="P57" s="494"/>
      <c r="Q57" s="494"/>
      <c r="R57" s="494"/>
      <c r="S57" s="494"/>
      <c r="T57" s="494"/>
    </row>
    <row r="58" spans="1:20" s="482" customFormat="1" ht="30" customHeight="1" x14ac:dyDescent="0.25">
      <c r="A58" s="489" t="s">
        <v>299</v>
      </c>
      <c r="B58" s="490"/>
      <c r="C58" s="497">
        <f t="shared" ref="C58:D63" si="49">ROUND(IF(C22=0,0,C94/C22),2)</f>
        <v>0</v>
      </c>
      <c r="D58" s="497">
        <f t="shared" si="49"/>
        <v>0</v>
      </c>
      <c r="E58" s="492">
        <f t="shared" si="5"/>
        <v>0</v>
      </c>
      <c r="F58" s="497"/>
      <c r="G58" s="492">
        <f t="shared" si="7"/>
        <v>0</v>
      </c>
      <c r="H58" s="497"/>
      <c r="I58" s="492">
        <f t="shared" si="7"/>
        <v>0</v>
      </c>
      <c r="J58" s="497"/>
      <c r="K58" s="492">
        <f t="shared" si="7"/>
        <v>0</v>
      </c>
      <c r="L58" s="497"/>
      <c r="M58" s="492">
        <f t="shared" si="7"/>
        <v>0</v>
      </c>
      <c r="N58" s="494"/>
      <c r="O58" s="494"/>
      <c r="P58" s="494"/>
      <c r="Q58" s="494"/>
      <c r="R58" s="494"/>
      <c r="S58" s="494"/>
      <c r="T58" s="494"/>
    </row>
    <row r="59" spans="1:20" s="482" customFormat="1" ht="39.950000000000003" customHeight="1" x14ac:dyDescent="0.25">
      <c r="A59" s="489" t="s">
        <v>301</v>
      </c>
      <c r="B59" s="490"/>
      <c r="C59" s="497">
        <f t="shared" si="49"/>
        <v>0</v>
      </c>
      <c r="D59" s="497">
        <f t="shared" si="49"/>
        <v>0</v>
      </c>
      <c r="E59" s="492">
        <f t="shared" si="5"/>
        <v>0</v>
      </c>
      <c r="F59" s="497"/>
      <c r="G59" s="492">
        <f t="shared" si="7"/>
        <v>0</v>
      </c>
      <c r="H59" s="497"/>
      <c r="I59" s="492">
        <f t="shared" si="7"/>
        <v>0</v>
      </c>
      <c r="J59" s="497"/>
      <c r="K59" s="492">
        <f t="shared" si="7"/>
        <v>0</v>
      </c>
      <c r="L59" s="497"/>
      <c r="M59" s="492">
        <f t="shared" si="7"/>
        <v>0</v>
      </c>
      <c r="N59" s="494"/>
      <c r="O59" s="494"/>
      <c r="P59" s="494"/>
      <c r="Q59" s="494"/>
      <c r="R59" s="494"/>
      <c r="S59" s="494"/>
      <c r="T59" s="494"/>
    </row>
    <row r="60" spans="1:20" s="482" customFormat="1" ht="39.950000000000003" customHeight="1" x14ac:dyDescent="0.25">
      <c r="A60" s="489" t="s">
        <v>303</v>
      </c>
      <c r="B60" s="490"/>
      <c r="C60" s="497">
        <f t="shared" si="49"/>
        <v>0</v>
      </c>
      <c r="D60" s="497">
        <f t="shared" si="49"/>
        <v>0</v>
      </c>
      <c r="E60" s="492">
        <f t="shared" si="5"/>
        <v>0</v>
      </c>
      <c r="F60" s="497"/>
      <c r="G60" s="492">
        <f t="shared" si="7"/>
        <v>0</v>
      </c>
      <c r="H60" s="497"/>
      <c r="I60" s="492">
        <f t="shared" si="7"/>
        <v>0</v>
      </c>
      <c r="J60" s="497"/>
      <c r="K60" s="492">
        <f t="shared" si="7"/>
        <v>0</v>
      </c>
      <c r="L60" s="497"/>
      <c r="M60" s="492">
        <f t="shared" si="7"/>
        <v>0</v>
      </c>
      <c r="N60" s="494"/>
      <c r="O60" s="494"/>
      <c r="P60" s="494"/>
      <c r="Q60" s="494"/>
      <c r="R60" s="494"/>
      <c r="S60" s="494"/>
      <c r="T60" s="494"/>
    </row>
    <row r="61" spans="1:20" s="482" customFormat="1" ht="39.950000000000003" customHeight="1" x14ac:dyDescent="0.25">
      <c r="A61" s="489" t="s">
        <v>305</v>
      </c>
      <c r="B61" s="490"/>
      <c r="C61" s="497">
        <f t="shared" si="49"/>
        <v>0</v>
      </c>
      <c r="D61" s="497">
        <f t="shared" si="49"/>
        <v>0</v>
      </c>
      <c r="E61" s="492">
        <f t="shared" si="5"/>
        <v>0</v>
      </c>
      <c r="F61" s="497"/>
      <c r="G61" s="492">
        <f t="shared" si="7"/>
        <v>0</v>
      </c>
      <c r="H61" s="497"/>
      <c r="I61" s="492">
        <f t="shared" si="7"/>
        <v>0</v>
      </c>
      <c r="J61" s="497"/>
      <c r="K61" s="492">
        <f t="shared" si="7"/>
        <v>0</v>
      </c>
      <c r="L61" s="497"/>
      <c r="M61" s="492">
        <f t="shared" si="7"/>
        <v>0</v>
      </c>
      <c r="N61" s="494"/>
      <c r="O61" s="494"/>
      <c r="P61" s="494"/>
      <c r="Q61" s="494"/>
      <c r="R61" s="494"/>
      <c r="S61" s="494"/>
      <c r="T61" s="494"/>
    </row>
    <row r="62" spans="1:20" s="482" customFormat="1" ht="30" customHeight="1" x14ac:dyDescent="0.25">
      <c r="A62" s="489" t="s">
        <v>307</v>
      </c>
      <c r="B62" s="490"/>
      <c r="C62" s="497">
        <f t="shared" si="49"/>
        <v>0</v>
      </c>
      <c r="D62" s="497">
        <f t="shared" si="49"/>
        <v>0</v>
      </c>
      <c r="E62" s="492">
        <f t="shared" si="5"/>
        <v>0</v>
      </c>
      <c r="F62" s="497"/>
      <c r="G62" s="492">
        <f t="shared" si="7"/>
        <v>0</v>
      </c>
      <c r="H62" s="497"/>
      <c r="I62" s="492">
        <f t="shared" si="7"/>
        <v>0</v>
      </c>
      <c r="J62" s="497"/>
      <c r="K62" s="492">
        <f t="shared" si="7"/>
        <v>0</v>
      </c>
      <c r="L62" s="497"/>
      <c r="M62" s="492">
        <f t="shared" si="7"/>
        <v>0</v>
      </c>
      <c r="N62" s="494"/>
      <c r="O62" s="494"/>
      <c r="P62" s="494"/>
      <c r="Q62" s="494"/>
      <c r="R62" s="494"/>
      <c r="S62" s="494"/>
      <c r="T62" s="494"/>
    </row>
    <row r="63" spans="1:20" s="482" customFormat="1" ht="60" customHeight="1" x14ac:dyDescent="0.25">
      <c r="A63" s="483" t="s">
        <v>358</v>
      </c>
      <c r="B63" s="484"/>
      <c r="C63" s="497">
        <f t="shared" si="49"/>
        <v>0</v>
      </c>
      <c r="D63" s="497">
        <f t="shared" si="49"/>
        <v>0</v>
      </c>
      <c r="E63" s="486">
        <f t="shared" si="5"/>
        <v>0</v>
      </c>
      <c r="F63" s="497"/>
      <c r="G63" s="486">
        <f t="shared" si="7"/>
        <v>0</v>
      </c>
      <c r="H63" s="497"/>
      <c r="I63" s="486">
        <f t="shared" si="7"/>
        <v>0</v>
      </c>
      <c r="J63" s="497"/>
      <c r="K63" s="486">
        <f t="shared" si="7"/>
        <v>0</v>
      </c>
      <c r="L63" s="497"/>
      <c r="M63" s="486">
        <f t="shared" si="7"/>
        <v>0</v>
      </c>
      <c r="N63" s="494"/>
      <c r="O63" s="494"/>
      <c r="P63" s="494"/>
      <c r="Q63" s="494"/>
      <c r="R63" s="494"/>
      <c r="S63" s="494"/>
      <c r="T63" s="494"/>
    </row>
    <row r="64" spans="1:20" s="482" customFormat="1" ht="39.950000000000003" customHeight="1" x14ac:dyDescent="0.25">
      <c r="A64" s="483" t="s">
        <v>332</v>
      </c>
      <c r="B64" s="484"/>
      <c r="C64" s="496">
        <f>C65+C66</f>
        <v>0</v>
      </c>
      <c r="D64" s="496">
        <f>D65+D66</f>
        <v>0</v>
      </c>
      <c r="E64" s="486">
        <f t="shared" si="5"/>
        <v>0</v>
      </c>
      <c r="F64" s="496">
        <f>F65+F66</f>
        <v>0</v>
      </c>
      <c r="G64" s="486">
        <f t="shared" si="7"/>
        <v>0</v>
      </c>
      <c r="H64" s="496">
        <f>H65+H66</f>
        <v>0</v>
      </c>
      <c r="I64" s="486">
        <f t="shared" si="7"/>
        <v>0</v>
      </c>
      <c r="J64" s="496">
        <f>J65+J66</f>
        <v>0</v>
      </c>
      <c r="K64" s="486">
        <f t="shared" si="7"/>
        <v>0</v>
      </c>
      <c r="L64" s="496">
        <f>L65+L66</f>
        <v>0</v>
      </c>
      <c r="M64" s="486">
        <f t="shared" si="7"/>
        <v>0</v>
      </c>
      <c r="N64" s="494"/>
      <c r="O64" s="494"/>
      <c r="P64" s="494"/>
      <c r="Q64" s="494"/>
      <c r="R64" s="494"/>
      <c r="S64" s="494"/>
      <c r="T64" s="494"/>
    </row>
    <row r="65" spans="1:20" s="482" customFormat="1" ht="30" customHeight="1" x14ac:dyDescent="0.25">
      <c r="A65" s="489" t="s">
        <v>334</v>
      </c>
      <c r="B65" s="490"/>
      <c r="C65" s="497">
        <f t="shared" ref="C65:D66" si="50">ROUND(IF(C29=0,0,C101/C29),2)</f>
        <v>0</v>
      </c>
      <c r="D65" s="497">
        <f t="shared" si="50"/>
        <v>0</v>
      </c>
      <c r="E65" s="492">
        <f t="shared" si="5"/>
        <v>0</v>
      </c>
      <c r="F65" s="497"/>
      <c r="G65" s="492">
        <f t="shared" si="7"/>
        <v>0</v>
      </c>
      <c r="H65" s="497"/>
      <c r="I65" s="492">
        <f t="shared" si="7"/>
        <v>0</v>
      </c>
      <c r="J65" s="497"/>
      <c r="K65" s="492">
        <f t="shared" si="7"/>
        <v>0</v>
      </c>
      <c r="L65" s="497"/>
      <c r="M65" s="492">
        <f t="shared" si="7"/>
        <v>0</v>
      </c>
      <c r="N65" s="494"/>
      <c r="O65" s="494"/>
      <c r="P65" s="494"/>
      <c r="Q65" s="494"/>
      <c r="R65" s="494"/>
      <c r="S65" s="494"/>
      <c r="T65" s="494"/>
    </row>
    <row r="66" spans="1:20" s="482" customFormat="1" ht="30" customHeight="1" x14ac:dyDescent="0.25">
      <c r="A66" s="489" t="s">
        <v>336</v>
      </c>
      <c r="B66" s="490"/>
      <c r="C66" s="497">
        <f t="shared" si="50"/>
        <v>0</v>
      </c>
      <c r="D66" s="497">
        <f t="shared" si="50"/>
        <v>0</v>
      </c>
      <c r="E66" s="492">
        <f t="shared" si="5"/>
        <v>0</v>
      </c>
      <c r="F66" s="497"/>
      <c r="G66" s="492">
        <f t="shared" si="7"/>
        <v>0</v>
      </c>
      <c r="H66" s="497"/>
      <c r="I66" s="492">
        <f t="shared" si="7"/>
        <v>0</v>
      </c>
      <c r="J66" s="497"/>
      <c r="K66" s="492">
        <f t="shared" si="7"/>
        <v>0</v>
      </c>
      <c r="L66" s="497"/>
      <c r="M66" s="492">
        <f t="shared" si="7"/>
        <v>0</v>
      </c>
      <c r="N66" s="494"/>
      <c r="O66" s="494"/>
      <c r="P66" s="494"/>
      <c r="Q66" s="494"/>
      <c r="R66" s="494"/>
      <c r="S66" s="494"/>
      <c r="T66" s="494"/>
    </row>
    <row r="67" spans="1:20" s="482" customFormat="1" ht="60" customHeight="1" x14ac:dyDescent="0.25">
      <c r="A67" s="483" t="s">
        <v>338</v>
      </c>
      <c r="B67" s="484"/>
      <c r="C67" s="496">
        <f>C68+C69</f>
        <v>0</v>
      </c>
      <c r="D67" s="496">
        <f>D68+D69</f>
        <v>0</v>
      </c>
      <c r="E67" s="486">
        <f t="shared" si="5"/>
        <v>0</v>
      </c>
      <c r="F67" s="496">
        <f>F68+F69</f>
        <v>0</v>
      </c>
      <c r="G67" s="486">
        <f t="shared" si="7"/>
        <v>0</v>
      </c>
      <c r="H67" s="496">
        <f>H68+H69</f>
        <v>0</v>
      </c>
      <c r="I67" s="486">
        <f t="shared" si="7"/>
        <v>0</v>
      </c>
      <c r="J67" s="496">
        <f>J68+J69</f>
        <v>0</v>
      </c>
      <c r="K67" s="486">
        <f t="shared" si="7"/>
        <v>0</v>
      </c>
      <c r="L67" s="496">
        <f>L68+L69</f>
        <v>0</v>
      </c>
      <c r="M67" s="486">
        <f t="shared" si="7"/>
        <v>0</v>
      </c>
      <c r="N67" s="494"/>
      <c r="O67" s="494"/>
      <c r="P67" s="494"/>
      <c r="Q67" s="494"/>
      <c r="R67" s="494"/>
      <c r="S67" s="494"/>
      <c r="T67" s="494"/>
    </row>
    <row r="68" spans="1:20" s="482" customFormat="1" ht="30" customHeight="1" x14ac:dyDescent="0.25">
      <c r="A68" s="489" t="s">
        <v>299</v>
      </c>
      <c r="B68" s="490"/>
      <c r="C68" s="497">
        <f t="shared" ref="C68:D69" si="51">ROUND(IF(C32=0,0,C104/C32),2)</f>
        <v>0</v>
      </c>
      <c r="D68" s="497">
        <f t="shared" si="51"/>
        <v>0</v>
      </c>
      <c r="E68" s="492">
        <f t="shared" si="5"/>
        <v>0</v>
      </c>
      <c r="F68" s="497"/>
      <c r="G68" s="492">
        <f t="shared" si="7"/>
        <v>0</v>
      </c>
      <c r="H68" s="497"/>
      <c r="I68" s="492">
        <f t="shared" si="7"/>
        <v>0</v>
      </c>
      <c r="J68" s="497"/>
      <c r="K68" s="492">
        <f t="shared" si="7"/>
        <v>0</v>
      </c>
      <c r="L68" s="497"/>
      <c r="M68" s="492">
        <f t="shared" si="7"/>
        <v>0</v>
      </c>
      <c r="N68" s="494"/>
      <c r="O68" s="494"/>
      <c r="P68" s="494"/>
      <c r="Q68" s="494"/>
      <c r="R68" s="494"/>
      <c r="S68" s="494"/>
      <c r="T68" s="494"/>
    </row>
    <row r="69" spans="1:20" s="482" customFormat="1" ht="30" customHeight="1" x14ac:dyDescent="0.25">
      <c r="A69" s="489" t="s">
        <v>341</v>
      </c>
      <c r="B69" s="490"/>
      <c r="C69" s="497">
        <f t="shared" si="51"/>
        <v>0</v>
      </c>
      <c r="D69" s="497">
        <f t="shared" si="51"/>
        <v>0</v>
      </c>
      <c r="E69" s="492">
        <f t="shared" si="5"/>
        <v>0</v>
      </c>
      <c r="F69" s="497"/>
      <c r="G69" s="492">
        <f t="shared" si="7"/>
        <v>0</v>
      </c>
      <c r="H69" s="497"/>
      <c r="I69" s="492">
        <f t="shared" si="7"/>
        <v>0</v>
      </c>
      <c r="J69" s="497"/>
      <c r="K69" s="492">
        <f t="shared" si="7"/>
        <v>0</v>
      </c>
      <c r="L69" s="497"/>
      <c r="M69" s="492">
        <f t="shared" si="7"/>
        <v>0</v>
      </c>
      <c r="N69" s="494"/>
      <c r="O69" s="494"/>
      <c r="P69" s="494"/>
      <c r="Q69" s="494"/>
      <c r="R69" s="494"/>
      <c r="S69" s="494"/>
      <c r="T69" s="494"/>
    </row>
    <row r="70" spans="1:20" s="482" customFormat="1" ht="39.950000000000003" customHeight="1" x14ac:dyDescent="0.25">
      <c r="A70" s="483" t="s">
        <v>343</v>
      </c>
      <c r="B70" s="484"/>
      <c r="C70" s="496">
        <f>C71+C72</f>
        <v>0</v>
      </c>
      <c r="D70" s="496">
        <f>D71+D72</f>
        <v>0</v>
      </c>
      <c r="E70" s="486">
        <f t="shared" si="5"/>
        <v>0</v>
      </c>
      <c r="F70" s="496">
        <f>F71+F72</f>
        <v>0</v>
      </c>
      <c r="G70" s="486">
        <f t="shared" si="7"/>
        <v>0</v>
      </c>
      <c r="H70" s="496">
        <f>H71+H72</f>
        <v>0</v>
      </c>
      <c r="I70" s="486">
        <f t="shared" si="7"/>
        <v>0</v>
      </c>
      <c r="J70" s="496">
        <f>J71+J72</f>
        <v>0</v>
      </c>
      <c r="K70" s="486">
        <f t="shared" si="7"/>
        <v>0</v>
      </c>
      <c r="L70" s="496">
        <f>L71+L72</f>
        <v>0</v>
      </c>
      <c r="M70" s="486">
        <f t="shared" si="7"/>
        <v>0</v>
      </c>
      <c r="N70" s="494"/>
      <c r="O70" s="494"/>
      <c r="P70" s="494"/>
      <c r="Q70" s="494"/>
      <c r="R70" s="494"/>
      <c r="S70" s="494"/>
      <c r="T70" s="494"/>
    </row>
    <row r="71" spans="1:20" s="482" customFormat="1" ht="30" customHeight="1" x14ac:dyDescent="0.25">
      <c r="A71" s="489" t="s">
        <v>299</v>
      </c>
      <c r="B71" s="490"/>
      <c r="C71" s="497">
        <f t="shared" ref="C71:D72" si="52">ROUND(IF(C35=0,0,C107/C35),2)</f>
        <v>0</v>
      </c>
      <c r="D71" s="497">
        <f t="shared" si="52"/>
        <v>0</v>
      </c>
      <c r="E71" s="492">
        <f t="shared" si="5"/>
        <v>0</v>
      </c>
      <c r="F71" s="497"/>
      <c r="G71" s="492">
        <f t="shared" si="7"/>
        <v>0</v>
      </c>
      <c r="H71" s="497"/>
      <c r="I71" s="492">
        <f t="shared" si="7"/>
        <v>0</v>
      </c>
      <c r="J71" s="497"/>
      <c r="K71" s="492">
        <f t="shared" si="7"/>
        <v>0</v>
      </c>
      <c r="L71" s="497"/>
      <c r="M71" s="492">
        <f t="shared" ref="M71" si="53">IF(J71=0,0,L71/J71)</f>
        <v>0</v>
      </c>
      <c r="N71" s="494"/>
      <c r="O71" s="494"/>
      <c r="P71" s="494"/>
      <c r="Q71" s="494"/>
      <c r="R71" s="494"/>
      <c r="S71" s="494"/>
      <c r="T71" s="494"/>
    </row>
    <row r="72" spans="1:20" s="482" customFormat="1" ht="30" customHeight="1" x14ac:dyDescent="0.25">
      <c r="A72" s="498" t="s">
        <v>341</v>
      </c>
      <c r="B72" s="490"/>
      <c r="C72" s="497">
        <f t="shared" si="52"/>
        <v>0</v>
      </c>
      <c r="D72" s="497">
        <f t="shared" si="52"/>
        <v>0</v>
      </c>
      <c r="E72" s="492">
        <f t="shared" ref="E72:E116" si="54">IF(C72=0,0,D72/C72)</f>
        <v>0</v>
      </c>
      <c r="F72" s="497"/>
      <c r="G72" s="492">
        <f t="shared" ref="G72:M116" si="55">IF(D72=0,0,F72/D72)</f>
        <v>0</v>
      </c>
      <c r="H72" s="497"/>
      <c r="I72" s="492">
        <f t="shared" si="55"/>
        <v>0</v>
      </c>
      <c r="J72" s="497"/>
      <c r="K72" s="492">
        <f t="shared" si="55"/>
        <v>0</v>
      </c>
      <c r="L72" s="497"/>
      <c r="M72" s="492">
        <f t="shared" si="55"/>
        <v>0</v>
      </c>
      <c r="N72" s="494"/>
      <c r="O72" s="494"/>
      <c r="P72" s="494"/>
      <c r="Q72" s="494"/>
      <c r="R72" s="494"/>
      <c r="S72" s="494"/>
      <c r="T72" s="494"/>
    </row>
    <row r="73" spans="1:20" s="482" customFormat="1" ht="30" customHeight="1" x14ac:dyDescent="0.25">
      <c r="A73" s="483" t="s">
        <v>347</v>
      </c>
      <c r="B73" s="484"/>
      <c r="C73" s="496">
        <f>C74+C75</f>
        <v>0</v>
      </c>
      <c r="D73" s="496">
        <f>D74+D75</f>
        <v>0</v>
      </c>
      <c r="E73" s="486">
        <f t="shared" si="54"/>
        <v>0</v>
      </c>
      <c r="F73" s="496">
        <f>F74+F75</f>
        <v>0</v>
      </c>
      <c r="G73" s="486">
        <f t="shared" si="55"/>
        <v>0</v>
      </c>
      <c r="H73" s="496">
        <f>H74+H75</f>
        <v>0</v>
      </c>
      <c r="I73" s="486">
        <f t="shared" si="55"/>
        <v>0</v>
      </c>
      <c r="J73" s="496">
        <f>J74+J75</f>
        <v>0</v>
      </c>
      <c r="K73" s="486">
        <f t="shared" si="55"/>
        <v>0</v>
      </c>
      <c r="L73" s="496">
        <f>L74+L75</f>
        <v>0</v>
      </c>
      <c r="M73" s="486">
        <f t="shared" si="55"/>
        <v>0</v>
      </c>
      <c r="N73" s="494"/>
      <c r="O73" s="494"/>
      <c r="P73" s="494"/>
      <c r="Q73" s="494"/>
      <c r="R73" s="494"/>
      <c r="S73" s="494"/>
      <c r="T73" s="494"/>
    </row>
    <row r="74" spans="1:20" s="482" customFormat="1" ht="30" customHeight="1" x14ac:dyDescent="0.25">
      <c r="A74" s="498" t="s">
        <v>299</v>
      </c>
      <c r="B74" s="490"/>
      <c r="C74" s="497">
        <f t="shared" ref="C74:D78" si="56">ROUND(IF(C38=0,0,C110/C38),2)</f>
        <v>0</v>
      </c>
      <c r="D74" s="497">
        <f t="shared" si="56"/>
        <v>0</v>
      </c>
      <c r="E74" s="492">
        <f t="shared" si="54"/>
        <v>0</v>
      </c>
      <c r="F74" s="497"/>
      <c r="G74" s="492">
        <f t="shared" si="55"/>
        <v>0</v>
      </c>
      <c r="H74" s="497"/>
      <c r="I74" s="492">
        <f t="shared" si="55"/>
        <v>0</v>
      </c>
      <c r="J74" s="497"/>
      <c r="K74" s="492">
        <f t="shared" si="55"/>
        <v>0</v>
      </c>
      <c r="L74" s="497"/>
      <c r="M74" s="492">
        <f t="shared" si="55"/>
        <v>0</v>
      </c>
      <c r="N74" s="494"/>
      <c r="O74" s="494"/>
      <c r="P74" s="494"/>
      <c r="Q74" s="494"/>
      <c r="R74" s="494"/>
      <c r="S74" s="494"/>
      <c r="T74" s="494"/>
    </row>
    <row r="75" spans="1:20" s="482" customFormat="1" ht="30" customHeight="1" x14ac:dyDescent="0.25">
      <c r="A75" s="498" t="s">
        <v>341</v>
      </c>
      <c r="B75" s="490"/>
      <c r="C75" s="497">
        <f t="shared" si="56"/>
        <v>0</v>
      </c>
      <c r="D75" s="497">
        <f t="shared" si="56"/>
        <v>0</v>
      </c>
      <c r="E75" s="492">
        <f t="shared" si="54"/>
        <v>0</v>
      </c>
      <c r="F75" s="497"/>
      <c r="G75" s="492">
        <f t="shared" si="55"/>
        <v>0</v>
      </c>
      <c r="H75" s="497"/>
      <c r="I75" s="492">
        <f t="shared" si="55"/>
        <v>0</v>
      </c>
      <c r="J75" s="497"/>
      <c r="K75" s="492">
        <f t="shared" si="55"/>
        <v>0</v>
      </c>
      <c r="L75" s="497"/>
      <c r="M75" s="492">
        <f t="shared" si="55"/>
        <v>0</v>
      </c>
      <c r="N75" s="494"/>
      <c r="O75" s="494"/>
      <c r="P75" s="494"/>
      <c r="Q75" s="494"/>
      <c r="R75" s="494"/>
      <c r="S75" s="494"/>
      <c r="T75" s="494"/>
    </row>
    <row r="76" spans="1:20" s="482" customFormat="1" ht="60" customHeight="1" x14ac:dyDescent="0.25">
      <c r="A76" s="483" t="s">
        <v>351</v>
      </c>
      <c r="B76" s="484"/>
      <c r="C76" s="497">
        <f t="shared" si="56"/>
        <v>0</v>
      </c>
      <c r="D76" s="497">
        <f t="shared" si="56"/>
        <v>0</v>
      </c>
      <c r="E76" s="486">
        <f t="shared" si="54"/>
        <v>0</v>
      </c>
      <c r="F76" s="497"/>
      <c r="G76" s="486">
        <f t="shared" si="55"/>
        <v>0</v>
      </c>
      <c r="H76" s="497"/>
      <c r="I76" s="486">
        <f t="shared" si="55"/>
        <v>0</v>
      </c>
      <c r="J76" s="497"/>
      <c r="K76" s="486">
        <f t="shared" si="55"/>
        <v>0</v>
      </c>
      <c r="L76" s="497"/>
      <c r="M76" s="486">
        <f t="shared" si="55"/>
        <v>0</v>
      </c>
      <c r="N76" s="494"/>
      <c r="O76" s="494"/>
      <c r="P76" s="494"/>
      <c r="Q76" s="494"/>
      <c r="R76" s="494"/>
      <c r="S76" s="494"/>
      <c r="T76" s="494"/>
    </row>
    <row r="77" spans="1:20" s="482" customFormat="1" ht="30" customHeight="1" x14ac:dyDescent="0.25">
      <c r="A77" s="483" t="s">
        <v>353</v>
      </c>
      <c r="B77" s="484"/>
      <c r="C77" s="497">
        <f t="shared" si="56"/>
        <v>0</v>
      </c>
      <c r="D77" s="497">
        <f t="shared" si="56"/>
        <v>0</v>
      </c>
      <c r="E77" s="486">
        <f t="shared" si="54"/>
        <v>0</v>
      </c>
      <c r="F77" s="497"/>
      <c r="G77" s="486">
        <f t="shared" si="55"/>
        <v>0</v>
      </c>
      <c r="H77" s="497"/>
      <c r="I77" s="486">
        <f t="shared" si="55"/>
        <v>0</v>
      </c>
      <c r="J77" s="497"/>
      <c r="K77" s="486">
        <f t="shared" si="55"/>
        <v>0</v>
      </c>
      <c r="L77" s="497"/>
      <c r="M77" s="486">
        <f t="shared" si="55"/>
        <v>0</v>
      </c>
      <c r="N77" s="494"/>
      <c r="O77" s="494"/>
      <c r="P77" s="494"/>
      <c r="Q77" s="494"/>
      <c r="R77" s="494"/>
      <c r="S77" s="494"/>
      <c r="T77" s="494"/>
    </row>
    <row r="78" spans="1:20" s="482" customFormat="1" ht="30" customHeight="1" x14ac:dyDescent="0.25">
      <c r="A78" s="483" t="s">
        <v>355</v>
      </c>
      <c r="B78" s="484"/>
      <c r="C78" s="497">
        <f t="shared" si="56"/>
        <v>0</v>
      </c>
      <c r="D78" s="497">
        <f t="shared" si="56"/>
        <v>0</v>
      </c>
      <c r="E78" s="486">
        <f t="shared" si="54"/>
        <v>0</v>
      </c>
      <c r="F78" s="497"/>
      <c r="G78" s="486">
        <f t="shared" si="55"/>
        <v>0</v>
      </c>
      <c r="H78" s="497"/>
      <c r="I78" s="486">
        <f t="shared" si="55"/>
        <v>0</v>
      </c>
      <c r="J78" s="497"/>
      <c r="K78" s="486">
        <f t="shared" si="55"/>
        <v>0</v>
      </c>
      <c r="L78" s="497"/>
      <c r="M78" s="486">
        <f t="shared" si="55"/>
        <v>0</v>
      </c>
      <c r="N78" s="494"/>
      <c r="O78" s="494"/>
      <c r="P78" s="494"/>
      <c r="Q78" s="494"/>
      <c r="R78" s="494"/>
      <c r="S78" s="494"/>
      <c r="T78" s="494"/>
    </row>
    <row r="79" spans="1:20" s="499" customFormat="1" ht="60" customHeight="1" x14ac:dyDescent="0.2">
      <c r="A79" s="478" t="s">
        <v>359</v>
      </c>
      <c r="B79" s="479" t="s">
        <v>360</v>
      </c>
      <c r="C79" s="480">
        <f>C80+C86+C90+C93+C99+C100+C103+C106+C109+C112+C113+C114</f>
        <v>0</v>
      </c>
      <c r="D79" s="480">
        <f>D80+D86+D90+D93+D99+D100+D103+D106+D109+D112+D113+D114</f>
        <v>0</v>
      </c>
      <c r="E79" s="481">
        <f t="shared" si="54"/>
        <v>0</v>
      </c>
      <c r="F79" s="480">
        <f>F80+F86+F90+F93+F99+F100+F103+F106+F109+F112+F113+F114</f>
        <v>0</v>
      </c>
      <c r="G79" s="481">
        <f t="shared" si="55"/>
        <v>0</v>
      </c>
      <c r="H79" s="480">
        <f>H80+H86+H90+H93+H99+H100+H103+H106+H109+H112+H113+H114</f>
        <v>0</v>
      </c>
      <c r="I79" s="481">
        <f t="shared" si="55"/>
        <v>0</v>
      </c>
      <c r="J79" s="480">
        <f>J80+J86+J90+J93+J99+J100+J103+J106+J109+J112+J113+J114</f>
        <v>0</v>
      </c>
      <c r="K79" s="481">
        <f t="shared" si="55"/>
        <v>0</v>
      </c>
      <c r="L79" s="480">
        <f>L80+L86+L90+L93+L99+L100+L103+L106+L109+L112+L113+L114</f>
        <v>0</v>
      </c>
      <c r="M79" s="481">
        <f t="shared" si="55"/>
        <v>0</v>
      </c>
    </row>
    <row r="80" spans="1:20" s="482" customFormat="1" ht="37.5" x14ac:dyDescent="0.25">
      <c r="A80" s="483" t="s">
        <v>297</v>
      </c>
      <c r="B80" s="484" t="s">
        <v>361</v>
      </c>
      <c r="C80" s="485">
        <f>C81+C82+C83+C84+C85</f>
        <v>0</v>
      </c>
      <c r="D80" s="485">
        <f>D81+D82+D83+D84+D85</f>
        <v>0</v>
      </c>
      <c r="E80" s="486">
        <f t="shared" si="54"/>
        <v>0</v>
      </c>
      <c r="F80" s="485">
        <f>F81+F82+F83+F84+F85</f>
        <v>0</v>
      </c>
      <c r="G80" s="486">
        <f t="shared" si="55"/>
        <v>0</v>
      </c>
      <c r="H80" s="485">
        <f>H81+H82+H83+H84+H85</f>
        <v>0</v>
      </c>
      <c r="I80" s="486">
        <f t="shared" si="55"/>
        <v>0</v>
      </c>
      <c r="J80" s="485">
        <f>J81+J82+J83+J84+J85</f>
        <v>0</v>
      </c>
      <c r="K80" s="486">
        <f t="shared" si="55"/>
        <v>0</v>
      </c>
      <c r="L80" s="485">
        <f>L81+L82+L83+L84+L85</f>
        <v>0</v>
      </c>
      <c r="M80" s="486">
        <f t="shared" si="55"/>
        <v>0</v>
      </c>
    </row>
    <row r="81" spans="1:13" s="482" customFormat="1" ht="30" customHeight="1" x14ac:dyDescent="0.25">
      <c r="A81" s="489" t="s">
        <v>299</v>
      </c>
      <c r="B81" s="490" t="s">
        <v>362</v>
      </c>
      <c r="C81" s="491"/>
      <c r="D81" s="491"/>
      <c r="E81" s="492">
        <f t="shared" si="54"/>
        <v>0</v>
      </c>
      <c r="F81" s="493">
        <f>ROUND(F45*F9,0)</f>
        <v>0</v>
      </c>
      <c r="G81" s="492">
        <f t="shared" si="55"/>
        <v>0</v>
      </c>
      <c r="H81" s="493">
        <f>ROUND(H45*H9,0)</f>
        <v>0</v>
      </c>
      <c r="I81" s="492">
        <f t="shared" si="55"/>
        <v>0</v>
      </c>
      <c r="J81" s="493">
        <f>ROUND(J45*J9,0)</f>
        <v>0</v>
      </c>
      <c r="K81" s="492">
        <f t="shared" si="55"/>
        <v>0</v>
      </c>
      <c r="L81" s="493">
        <f>ROUND(L45*L9,0)</f>
        <v>0</v>
      </c>
      <c r="M81" s="492">
        <f t="shared" si="55"/>
        <v>0</v>
      </c>
    </row>
    <row r="82" spans="1:13" s="482" customFormat="1" ht="39.950000000000003" customHeight="1" x14ac:dyDescent="0.25">
      <c r="A82" s="489" t="s">
        <v>301</v>
      </c>
      <c r="B82" s="490" t="s">
        <v>363</v>
      </c>
      <c r="C82" s="491"/>
      <c r="D82" s="491"/>
      <c r="E82" s="492">
        <f t="shared" si="54"/>
        <v>0</v>
      </c>
      <c r="F82" s="493">
        <f t="shared" ref="F82:H85" si="57">ROUND(F46*F10,0)</f>
        <v>0</v>
      </c>
      <c r="G82" s="492">
        <f t="shared" si="55"/>
        <v>0</v>
      </c>
      <c r="H82" s="493">
        <f t="shared" si="57"/>
        <v>0</v>
      </c>
      <c r="I82" s="492">
        <f t="shared" si="55"/>
        <v>0</v>
      </c>
      <c r="J82" s="493">
        <f t="shared" ref="J82:J85" si="58">ROUND(J46*J10,0)</f>
        <v>0</v>
      </c>
      <c r="K82" s="492">
        <f t="shared" si="55"/>
        <v>0</v>
      </c>
      <c r="L82" s="493">
        <f t="shared" ref="L82:L85" si="59">ROUND(L46*L10,0)</f>
        <v>0</v>
      </c>
      <c r="M82" s="492">
        <f t="shared" si="55"/>
        <v>0</v>
      </c>
    </row>
    <row r="83" spans="1:13" s="482" customFormat="1" ht="39.950000000000003" customHeight="1" x14ac:dyDescent="0.25">
      <c r="A83" s="489" t="s">
        <v>303</v>
      </c>
      <c r="B83" s="490" t="s">
        <v>364</v>
      </c>
      <c r="C83" s="491"/>
      <c r="D83" s="491"/>
      <c r="E83" s="492">
        <f t="shared" si="54"/>
        <v>0</v>
      </c>
      <c r="F83" s="493">
        <f t="shared" si="57"/>
        <v>0</v>
      </c>
      <c r="G83" s="492">
        <f t="shared" si="55"/>
        <v>0</v>
      </c>
      <c r="H83" s="493">
        <f t="shared" si="57"/>
        <v>0</v>
      </c>
      <c r="I83" s="492">
        <f t="shared" si="55"/>
        <v>0</v>
      </c>
      <c r="J83" s="493">
        <f t="shared" si="58"/>
        <v>0</v>
      </c>
      <c r="K83" s="492">
        <f t="shared" si="55"/>
        <v>0</v>
      </c>
      <c r="L83" s="493">
        <f t="shared" si="59"/>
        <v>0</v>
      </c>
      <c r="M83" s="492">
        <f t="shared" si="55"/>
        <v>0</v>
      </c>
    </row>
    <row r="84" spans="1:13" s="482" customFormat="1" ht="39.950000000000003" customHeight="1" x14ac:dyDescent="0.25">
      <c r="A84" s="489" t="s">
        <v>305</v>
      </c>
      <c r="B84" s="490" t="s">
        <v>365</v>
      </c>
      <c r="C84" s="491"/>
      <c r="D84" s="491"/>
      <c r="E84" s="492">
        <f t="shared" si="54"/>
        <v>0</v>
      </c>
      <c r="F84" s="493">
        <f t="shared" si="57"/>
        <v>0</v>
      </c>
      <c r="G84" s="492">
        <f t="shared" si="55"/>
        <v>0</v>
      </c>
      <c r="H84" s="493">
        <f t="shared" si="57"/>
        <v>0</v>
      </c>
      <c r="I84" s="492">
        <f t="shared" si="55"/>
        <v>0</v>
      </c>
      <c r="J84" s="493">
        <f t="shared" si="58"/>
        <v>0</v>
      </c>
      <c r="K84" s="492">
        <f t="shared" si="55"/>
        <v>0</v>
      </c>
      <c r="L84" s="493">
        <f t="shared" si="59"/>
        <v>0</v>
      </c>
      <c r="M84" s="492">
        <f t="shared" si="55"/>
        <v>0</v>
      </c>
    </row>
    <row r="85" spans="1:13" s="482" customFormat="1" ht="30" customHeight="1" x14ac:dyDescent="0.25">
      <c r="A85" s="489" t="s">
        <v>307</v>
      </c>
      <c r="B85" s="490" t="s">
        <v>366</v>
      </c>
      <c r="C85" s="491"/>
      <c r="D85" s="491"/>
      <c r="E85" s="492">
        <f t="shared" si="54"/>
        <v>0</v>
      </c>
      <c r="F85" s="493">
        <f t="shared" si="57"/>
        <v>0</v>
      </c>
      <c r="G85" s="492">
        <f t="shared" si="55"/>
        <v>0</v>
      </c>
      <c r="H85" s="493">
        <f t="shared" si="57"/>
        <v>0</v>
      </c>
      <c r="I85" s="492">
        <f t="shared" si="55"/>
        <v>0</v>
      </c>
      <c r="J85" s="493">
        <f t="shared" si="58"/>
        <v>0</v>
      </c>
      <c r="K85" s="492">
        <f t="shared" si="55"/>
        <v>0</v>
      </c>
      <c r="L85" s="493">
        <f t="shared" si="59"/>
        <v>0</v>
      </c>
      <c r="M85" s="492">
        <f t="shared" si="55"/>
        <v>0</v>
      </c>
    </row>
    <row r="86" spans="1:13" s="482" customFormat="1" ht="39.950000000000003" customHeight="1" x14ac:dyDescent="0.25">
      <c r="A86" s="483" t="s">
        <v>309</v>
      </c>
      <c r="B86" s="484" t="s">
        <v>367</v>
      </c>
      <c r="C86" s="485">
        <f>C87+C88+C89</f>
        <v>0</v>
      </c>
      <c r="D86" s="485">
        <f>D87+D88+D89</f>
        <v>0</v>
      </c>
      <c r="E86" s="486">
        <f t="shared" si="54"/>
        <v>0</v>
      </c>
      <c r="F86" s="485">
        <f>F87+F88+F89</f>
        <v>0</v>
      </c>
      <c r="G86" s="486">
        <f t="shared" si="55"/>
        <v>0</v>
      </c>
      <c r="H86" s="485">
        <f>H87+H88+H89</f>
        <v>0</v>
      </c>
      <c r="I86" s="486">
        <f t="shared" si="55"/>
        <v>0</v>
      </c>
      <c r="J86" s="485">
        <f>J87+J88+J89</f>
        <v>0</v>
      </c>
      <c r="K86" s="486">
        <f t="shared" si="55"/>
        <v>0</v>
      </c>
      <c r="L86" s="485">
        <f>L87+L88+L89</f>
        <v>0</v>
      </c>
      <c r="M86" s="486">
        <f t="shared" si="55"/>
        <v>0</v>
      </c>
    </row>
    <row r="87" spans="1:13" s="482" customFormat="1" ht="30" customHeight="1" x14ac:dyDescent="0.25">
      <c r="A87" s="489" t="s">
        <v>311</v>
      </c>
      <c r="B87" s="490" t="s">
        <v>368</v>
      </c>
      <c r="C87" s="491"/>
      <c r="D87" s="491"/>
      <c r="E87" s="492">
        <f t="shared" si="54"/>
        <v>0</v>
      </c>
      <c r="F87" s="493">
        <f t="shared" ref="F87:H89" si="60">ROUND(F51*F15,0)</f>
        <v>0</v>
      </c>
      <c r="G87" s="492">
        <f t="shared" si="55"/>
        <v>0</v>
      </c>
      <c r="H87" s="493">
        <f t="shared" si="60"/>
        <v>0</v>
      </c>
      <c r="I87" s="492">
        <f t="shared" si="55"/>
        <v>0</v>
      </c>
      <c r="J87" s="493">
        <f t="shared" ref="J87:J89" si="61">ROUND(J51*J15,0)</f>
        <v>0</v>
      </c>
      <c r="K87" s="492">
        <f t="shared" si="55"/>
        <v>0</v>
      </c>
      <c r="L87" s="493">
        <f t="shared" ref="L87:L89" si="62">ROUND(L51*L15,0)</f>
        <v>0</v>
      </c>
      <c r="M87" s="492">
        <f t="shared" si="55"/>
        <v>0</v>
      </c>
    </row>
    <row r="88" spans="1:13" s="482" customFormat="1" ht="39.950000000000003" customHeight="1" x14ac:dyDescent="0.25">
      <c r="A88" s="489" t="s">
        <v>313</v>
      </c>
      <c r="B88" s="490" t="s">
        <v>369</v>
      </c>
      <c r="C88" s="491"/>
      <c r="D88" s="491"/>
      <c r="E88" s="492">
        <f t="shared" si="54"/>
        <v>0</v>
      </c>
      <c r="F88" s="493">
        <f t="shared" si="60"/>
        <v>0</v>
      </c>
      <c r="G88" s="492">
        <f t="shared" si="55"/>
        <v>0</v>
      </c>
      <c r="H88" s="493">
        <f t="shared" si="60"/>
        <v>0</v>
      </c>
      <c r="I88" s="492">
        <f t="shared" si="55"/>
        <v>0</v>
      </c>
      <c r="J88" s="493">
        <f t="shared" si="61"/>
        <v>0</v>
      </c>
      <c r="K88" s="492">
        <f t="shared" si="55"/>
        <v>0</v>
      </c>
      <c r="L88" s="493">
        <f t="shared" si="62"/>
        <v>0</v>
      </c>
      <c r="M88" s="492">
        <f t="shared" si="55"/>
        <v>0</v>
      </c>
    </row>
    <row r="89" spans="1:13" s="482" customFormat="1" ht="30" customHeight="1" x14ac:dyDescent="0.25">
      <c r="A89" s="489" t="s">
        <v>315</v>
      </c>
      <c r="B89" s="490" t="s">
        <v>370</v>
      </c>
      <c r="C89" s="491"/>
      <c r="D89" s="491"/>
      <c r="E89" s="492">
        <f t="shared" si="54"/>
        <v>0</v>
      </c>
      <c r="F89" s="493">
        <f t="shared" si="60"/>
        <v>0</v>
      </c>
      <c r="G89" s="492">
        <f t="shared" si="55"/>
        <v>0</v>
      </c>
      <c r="H89" s="493">
        <f t="shared" si="60"/>
        <v>0</v>
      </c>
      <c r="I89" s="492">
        <f t="shared" si="55"/>
        <v>0</v>
      </c>
      <c r="J89" s="493">
        <f t="shared" si="61"/>
        <v>0</v>
      </c>
      <c r="K89" s="492">
        <f t="shared" si="55"/>
        <v>0</v>
      </c>
      <c r="L89" s="493">
        <f t="shared" si="62"/>
        <v>0</v>
      </c>
      <c r="M89" s="492">
        <f t="shared" si="55"/>
        <v>0</v>
      </c>
    </row>
    <row r="90" spans="1:13" s="482" customFormat="1" ht="30" customHeight="1" x14ac:dyDescent="0.25">
      <c r="A90" s="483" t="s">
        <v>317</v>
      </c>
      <c r="B90" s="484" t="s">
        <v>371</v>
      </c>
      <c r="C90" s="485">
        <f>C91+C92</f>
        <v>0</v>
      </c>
      <c r="D90" s="485">
        <f>D91+D92</f>
        <v>0</v>
      </c>
      <c r="E90" s="486">
        <f t="shared" si="54"/>
        <v>0</v>
      </c>
      <c r="F90" s="485">
        <f>F91+F92</f>
        <v>0</v>
      </c>
      <c r="G90" s="486">
        <f t="shared" si="55"/>
        <v>0</v>
      </c>
      <c r="H90" s="485">
        <f>H91+H92</f>
        <v>0</v>
      </c>
      <c r="I90" s="486">
        <f t="shared" si="55"/>
        <v>0</v>
      </c>
      <c r="J90" s="485">
        <f>J91+J92</f>
        <v>0</v>
      </c>
      <c r="K90" s="486">
        <f t="shared" si="55"/>
        <v>0</v>
      </c>
      <c r="L90" s="485">
        <f>L91+L92</f>
        <v>0</v>
      </c>
      <c r="M90" s="486">
        <f t="shared" si="55"/>
        <v>0</v>
      </c>
    </row>
    <row r="91" spans="1:13" s="482" customFormat="1" ht="30" customHeight="1" x14ac:dyDescent="0.25">
      <c r="A91" s="489" t="s">
        <v>319</v>
      </c>
      <c r="B91" s="490" t="s">
        <v>372</v>
      </c>
      <c r="C91" s="491"/>
      <c r="D91" s="491"/>
      <c r="E91" s="492">
        <f t="shared" si="54"/>
        <v>0</v>
      </c>
      <c r="F91" s="493">
        <f t="shared" ref="F91:H92" si="63">ROUND(F55*F19,0)</f>
        <v>0</v>
      </c>
      <c r="G91" s="492">
        <f t="shared" si="55"/>
        <v>0</v>
      </c>
      <c r="H91" s="493">
        <f t="shared" si="63"/>
        <v>0</v>
      </c>
      <c r="I91" s="492">
        <f t="shared" si="55"/>
        <v>0</v>
      </c>
      <c r="J91" s="493">
        <f t="shared" ref="J91:J92" si="64">ROUND(J55*J19,0)</f>
        <v>0</v>
      </c>
      <c r="K91" s="492">
        <f t="shared" si="55"/>
        <v>0</v>
      </c>
      <c r="L91" s="493">
        <f t="shared" ref="L91:L92" si="65">ROUND(L55*L19,0)</f>
        <v>0</v>
      </c>
      <c r="M91" s="492">
        <f t="shared" si="55"/>
        <v>0</v>
      </c>
    </row>
    <row r="92" spans="1:13" s="482" customFormat="1" ht="30" customHeight="1" x14ac:dyDescent="0.25">
      <c r="A92" s="489" t="s">
        <v>321</v>
      </c>
      <c r="B92" s="490" t="s">
        <v>373</v>
      </c>
      <c r="C92" s="491"/>
      <c r="D92" s="491"/>
      <c r="E92" s="492">
        <f t="shared" si="54"/>
        <v>0</v>
      </c>
      <c r="F92" s="493">
        <f t="shared" si="63"/>
        <v>0</v>
      </c>
      <c r="G92" s="492">
        <f t="shared" si="55"/>
        <v>0</v>
      </c>
      <c r="H92" s="493">
        <f t="shared" si="63"/>
        <v>0</v>
      </c>
      <c r="I92" s="492">
        <f t="shared" si="55"/>
        <v>0</v>
      </c>
      <c r="J92" s="493">
        <f t="shared" si="64"/>
        <v>0</v>
      </c>
      <c r="K92" s="492">
        <f t="shared" si="55"/>
        <v>0</v>
      </c>
      <c r="L92" s="493">
        <f t="shared" si="65"/>
        <v>0</v>
      </c>
      <c r="M92" s="492">
        <f t="shared" si="55"/>
        <v>0</v>
      </c>
    </row>
    <row r="93" spans="1:13" s="482" customFormat="1" ht="39.950000000000003" customHeight="1" x14ac:dyDescent="0.25">
      <c r="A93" s="483" t="s">
        <v>323</v>
      </c>
      <c r="B93" s="484" t="s">
        <v>374</v>
      </c>
      <c r="C93" s="485">
        <f>C94+C95+C96+C97+C98</f>
        <v>0</v>
      </c>
      <c r="D93" s="485">
        <f>D94+D95+D96+D97+D98</f>
        <v>0</v>
      </c>
      <c r="E93" s="486">
        <f t="shared" si="54"/>
        <v>0</v>
      </c>
      <c r="F93" s="485">
        <f>F94+F95+F96+F97+F98</f>
        <v>0</v>
      </c>
      <c r="G93" s="486">
        <f t="shared" si="55"/>
        <v>0</v>
      </c>
      <c r="H93" s="485">
        <f>H94+H95+H96+H97+H98</f>
        <v>0</v>
      </c>
      <c r="I93" s="486">
        <f t="shared" si="55"/>
        <v>0</v>
      </c>
      <c r="J93" s="485">
        <f>J94+J95+J96+J97+J98</f>
        <v>0</v>
      </c>
      <c r="K93" s="486">
        <f t="shared" si="55"/>
        <v>0</v>
      </c>
      <c r="L93" s="485">
        <f>L94+L95+L96+L97+L98</f>
        <v>0</v>
      </c>
      <c r="M93" s="486">
        <f t="shared" si="55"/>
        <v>0</v>
      </c>
    </row>
    <row r="94" spans="1:13" s="482" customFormat="1" ht="30" customHeight="1" x14ac:dyDescent="0.25">
      <c r="A94" s="489" t="s">
        <v>299</v>
      </c>
      <c r="B94" s="490" t="s">
        <v>375</v>
      </c>
      <c r="C94" s="491"/>
      <c r="D94" s="491"/>
      <c r="E94" s="492">
        <f t="shared" si="54"/>
        <v>0</v>
      </c>
      <c r="F94" s="493">
        <f t="shared" ref="F94:H99" si="66">ROUND(F58*F22,0)</f>
        <v>0</v>
      </c>
      <c r="G94" s="492">
        <f t="shared" si="55"/>
        <v>0</v>
      </c>
      <c r="H94" s="493">
        <f t="shared" si="66"/>
        <v>0</v>
      </c>
      <c r="I94" s="492">
        <f t="shared" si="55"/>
        <v>0</v>
      </c>
      <c r="J94" s="493">
        <f t="shared" ref="J94:J99" si="67">ROUND(J58*J22,0)</f>
        <v>0</v>
      </c>
      <c r="K94" s="492">
        <f t="shared" si="55"/>
        <v>0</v>
      </c>
      <c r="L94" s="493">
        <f t="shared" ref="L94:L99" si="68">ROUND(L58*L22,0)</f>
        <v>0</v>
      </c>
      <c r="M94" s="492">
        <f t="shared" si="55"/>
        <v>0</v>
      </c>
    </row>
    <row r="95" spans="1:13" s="482" customFormat="1" ht="39.950000000000003" customHeight="1" x14ac:dyDescent="0.25">
      <c r="A95" s="489" t="s">
        <v>301</v>
      </c>
      <c r="B95" s="490" t="s">
        <v>376</v>
      </c>
      <c r="C95" s="491"/>
      <c r="D95" s="491"/>
      <c r="E95" s="492">
        <f t="shared" si="54"/>
        <v>0</v>
      </c>
      <c r="F95" s="493">
        <f t="shared" si="66"/>
        <v>0</v>
      </c>
      <c r="G95" s="492">
        <f t="shared" si="55"/>
        <v>0</v>
      </c>
      <c r="H95" s="493">
        <f t="shared" si="66"/>
        <v>0</v>
      </c>
      <c r="I95" s="492">
        <f t="shared" si="55"/>
        <v>0</v>
      </c>
      <c r="J95" s="493">
        <f t="shared" si="67"/>
        <v>0</v>
      </c>
      <c r="K95" s="492">
        <f t="shared" si="55"/>
        <v>0</v>
      </c>
      <c r="L95" s="493">
        <f t="shared" si="68"/>
        <v>0</v>
      </c>
      <c r="M95" s="492">
        <f t="shared" si="55"/>
        <v>0</v>
      </c>
    </row>
    <row r="96" spans="1:13" s="482" customFormat="1" ht="39.950000000000003" customHeight="1" x14ac:dyDescent="0.25">
      <c r="A96" s="489" t="s">
        <v>303</v>
      </c>
      <c r="B96" s="490" t="s">
        <v>377</v>
      </c>
      <c r="C96" s="491"/>
      <c r="D96" s="491"/>
      <c r="E96" s="492">
        <f t="shared" si="54"/>
        <v>0</v>
      </c>
      <c r="F96" s="493">
        <f t="shared" si="66"/>
        <v>0</v>
      </c>
      <c r="G96" s="492">
        <f t="shared" si="55"/>
        <v>0</v>
      </c>
      <c r="H96" s="493">
        <f t="shared" si="66"/>
        <v>0</v>
      </c>
      <c r="I96" s="492">
        <f t="shared" si="55"/>
        <v>0</v>
      </c>
      <c r="J96" s="493">
        <f t="shared" si="67"/>
        <v>0</v>
      </c>
      <c r="K96" s="492">
        <f t="shared" si="55"/>
        <v>0</v>
      </c>
      <c r="L96" s="493">
        <f t="shared" si="68"/>
        <v>0</v>
      </c>
      <c r="M96" s="492">
        <f t="shared" si="55"/>
        <v>0</v>
      </c>
    </row>
    <row r="97" spans="1:13" s="482" customFormat="1" ht="39.950000000000003" customHeight="1" x14ac:dyDescent="0.25">
      <c r="A97" s="489" t="s">
        <v>305</v>
      </c>
      <c r="B97" s="490" t="s">
        <v>378</v>
      </c>
      <c r="C97" s="491"/>
      <c r="D97" s="491"/>
      <c r="E97" s="492">
        <f t="shared" si="54"/>
        <v>0</v>
      </c>
      <c r="F97" s="493">
        <f t="shared" si="66"/>
        <v>0</v>
      </c>
      <c r="G97" s="492">
        <f t="shared" si="55"/>
        <v>0</v>
      </c>
      <c r="H97" s="493">
        <f t="shared" si="66"/>
        <v>0</v>
      </c>
      <c r="I97" s="492">
        <f t="shared" si="55"/>
        <v>0</v>
      </c>
      <c r="J97" s="493">
        <f t="shared" si="67"/>
        <v>0</v>
      </c>
      <c r="K97" s="492">
        <f t="shared" si="55"/>
        <v>0</v>
      </c>
      <c r="L97" s="493">
        <f t="shared" si="68"/>
        <v>0</v>
      </c>
      <c r="M97" s="492">
        <f t="shared" si="55"/>
        <v>0</v>
      </c>
    </row>
    <row r="98" spans="1:13" s="482" customFormat="1" ht="30" customHeight="1" x14ac:dyDescent="0.25">
      <c r="A98" s="489" t="s">
        <v>307</v>
      </c>
      <c r="B98" s="490" t="s">
        <v>379</v>
      </c>
      <c r="C98" s="491"/>
      <c r="D98" s="491"/>
      <c r="E98" s="492">
        <f t="shared" si="54"/>
        <v>0</v>
      </c>
      <c r="F98" s="493">
        <f t="shared" si="66"/>
        <v>0</v>
      </c>
      <c r="G98" s="492">
        <f t="shared" si="55"/>
        <v>0</v>
      </c>
      <c r="H98" s="493">
        <f t="shared" si="66"/>
        <v>0</v>
      </c>
      <c r="I98" s="492">
        <f t="shared" si="55"/>
        <v>0</v>
      </c>
      <c r="J98" s="493">
        <f t="shared" si="67"/>
        <v>0</v>
      </c>
      <c r="K98" s="492">
        <f t="shared" si="55"/>
        <v>0</v>
      </c>
      <c r="L98" s="493">
        <f t="shared" si="68"/>
        <v>0</v>
      </c>
      <c r="M98" s="492">
        <f t="shared" si="55"/>
        <v>0</v>
      </c>
    </row>
    <row r="99" spans="1:13" s="482" customFormat="1" ht="60" customHeight="1" x14ac:dyDescent="0.25">
      <c r="A99" s="483" t="s">
        <v>358</v>
      </c>
      <c r="B99" s="484" t="s">
        <v>380</v>
      </c>
      <c r="C99" s="491"/>
      <c r="D99" s="491"/>
      <c r="E99" s="486">
        <f t="shared" si="54"/>
        <v>0</v>
      </c>
      <c r="F99" s="485">
        <f t="shared" si="66"/>
        <v>0</v>
      </c>
      <c r="G99" s="486">
        <f t="shared" si="55"/>
        <v>0</v>
      </c>
      <c r="H99" s="485">
        <f t="shared" si="66"/>
        <v>0</v>
      </c>
      <c r="I99" s="486">
        <f t="shared" si="55"/>
        <v>0</v>
      </c>
      <c r="J99" s="485">
        <f t="shared" si="67"/>
        <v>0</v>
      </c>
      <c r="K99" s="486">
        <f t="shared" si="55"/>
        <v>0</v>
      </c>
      <c r="L99" s="485">
        <f t="shared" si="68"/>
        <v>0</v>
      </c>
      <c r="M99" s="486">
        <f t="shared" si="55"/>
        <v>0</v>
      </c>
    </row>
    <row r="100" spans="1:13" s="482" customFormat="1" ht="39.950000000000003" customHeight="1" x14ac:dyDescent="0.25">
      <c r="A100" s="483" t="s">
        <v>332</v>
      </c>
      <c r="B100" s="484" t="s">
        <v>381</v>
      </c>
      <c r="C100" s="485">
        <f>C101+C102</f>
        <v>0</v>
      </c>
      <c r="D100" s="485">
        <f>D101+D102</f>
        <v>0</v>
      </c>
      <c r="E100" s="486">
        <f t="shared" si="54"/>
        <v>0</v>
      </c>
      <c r="F100" s="485">
        <f>F101+F102</f>
        <v>0</v>
      </c>
      <c r="G100" s="486">
        <f t="shared" si="55"/>
        <v>0</v>
      </c>
      <c r="H100" s="485">
        <f>H101+H102</f>
        <v>0</v>
      </c>
      <c r="I100" s="486">
        <f t="shared" si="55"/>
        <v>0</v>
      </c>
      <c r="J100" s="485">
        <f>J101+J102</f>
        <v>0</v>
      </c>
      <c r="K100" s="486">
        <f t="shared" si="55"/>
        <v>0</v>
      </c>
      <c r="L100" s="485">
        <f>L101+L102</f>
        <v>0</v>
      </c>
      <c r="M100" s="486">
        <f t="shared" si="55"/>
        <v>0</v>
      </c>
    </row>
    <row r="101" spans="1:13" s="482" customFormat="1" ht="30" customHeight="1" x14ac:dyDescent="0.25">
      <c r="A101" s="489" t="s">
        <v>334</v>
      </c>
      <c r="B101" s="490" t="s">
        <v>382</v>
      </c>
      <c r="C101" s="491"/>
      <c r="D101" s="491"/>
      <c r="E101" s="492">
        <f t="shared" si="54"/>
        <v>0</v>
      </c>
      <c r="F101" s="493">
        <f t="shared" ref="F101:H102" si="69">ROUND(F65*F29,0)</f>
        <v>0</v>
      </c>
      <c r="G101" s="492">
        <f t="shared" si="55"/>
        <v>0</v>
      </c>
      <c r="H101" s="493">
        <f t="shared" si="69"/>
        <v>0</v>
      </c>
      <c r="I101" s="492">
        <f t="shared" si="55"/>
        <v>0</v>
      </c>
      <c r="J101" s="493">
        <f t="shared" ref="J101:J102" si="70">ROUND(J65*J29,0)</f>
        <v>0</v>
      </c>
      <c r="K101" s="492">
        <f t="shared" si="55"/>
        <v>0</v>
      </c>
      <c r="L101" s="493">
        <f t="shared" ref="L101:L102" si="71">ROUND(L65*L29,0)</f>
        <v>0</v>
      </c>
      <c r="M101" s="492">
        <f t="shared" si="55"/>
        <v>0</v>
      </c>
    </row>
    <row r="102" spans="1:13" s="482" customFormat="1" ht="30" customHeight="1" x14ac:dyDescent="0.25">
      <c r="A102" s="489" t="s">
        <v>336</v>
      </c>
      <c r="B102" s="490" t="s">
        <v>383</v>
      </c>
      <c r="C102" s="491"/>
      <c r="D102" s="491"/>
      <c r="E102" s="492">
        <f t="shared" si="54"/>
        <v>0</v>
      </c>
      <c r="F102" s="493">
        <f t="shared" si="69"/>
        <v>0</v>
      </c>
      <c r="G102" s="492">
        <f t="shared" si="55"/>
        <v>0</v>
      </c>
      <c r="H102" s="493">
        <f t="shared" si="69"/>
        <v>0</v>
      </c>
      <c r="I102" s="492">
        <f t="shared" si="55"/>
        <v>0</v>
      </c>
      <c r="J102" s="493">
        <f t="shared" si="70"/>
        <v>0</v>
      </c>
      <c r="K102" s="492">
        <f t="shared" si="55"/>
        <v>0</v>
      </c>
      <c r="L102" s="493">
        <f t="shared" si="71"/>
        <v>0</v>
      </c>
      <c r="M102" s="492">
        <f t="shared" si="55"/>
        <v>0</v>
      </c>
    </row>
    <row r="103" spans="1:13" s="482" customFormat="1" ht="60" customHeight="1" x14ac:dyDescent="0.25">
      <c r="A103" s="483" t="s">
        <v>338</v>
      </c>
      <c r="B103" s="484" t="s">
        <v>384</v>
      </c>
      <c r="C103" s="485">
        <f>C104+C105</f>
        <v>0</v>
      </c>
      <c r="D103" s="485">
        <f>D104+D105</f>
        <v>0</v>
      </c>
      <c r="E103" s="486">
        <f t="shared" si="54"/>
        <v>0</v>
      </c>
      <c r="F103" s="485">
        <f>F104+F105</f>
        <v>0</v>
      </c>
      <c r="G103" s="486">
        <f t="shared" si="55"/>
        <v>0</v>
      </c>
      <c r="H103" s="485">
        <f>H104+H105</f>
        <v>0</v>
      </c>
      <c r="I103" s="486">
        <f t="shared" si="55"/>
        <v>0</v>
      </c>
      <c r="J103" s="485">
        <f>J104+J105</f>
        <v>0</v>
      </c>
      <c r="K103" s="486">
        <f t="shared" si="55"/>
        <v>0</v>
      </c>
      <c r="L103" s="485">
        <f>L104+L105</f>
        <v>0</v>
      </c>
      <c r="M103" s="486">
        <f t="shared" si="55"/>
        <v>0</v>
      </c>
    </row>
    <row r="104" spans="1:13" s="482" customFormat="1" ht="30" customHeight="1" x14ac:dyDescent="0.25">
      <c r="A104" s="489" t="s">
        <v>299</v>
      </c>
      <c r="B104" s="490" t="s">
        <v>385</v>
      </c>
      <c r="C104" s="491"/>
      <c r="D104" s="491"/>
      <c r="E104" s="492">
        <f t="shared" si="54"/>
        <v>0</v>
      </c>
      <c r="F104" s="493">
        <f t="shared" ref="F104:F105" si="72">ROUND(F68*F32,0)</f>
        <v>0</v>
      </c>
      <c r="G104" s="492">
        <f t="shared" si="55"/>
        <v>0</v>
      </c>
      <c r="H104" s="493">
        <f t="shared" ref="H104:H105" si="73">ROUND(H68*H32,0)</f>
        <v>0</v>
      </c>
      <c r="I104" s="492">
        <f t="shared" si="55"/>
        <v>0</v>
      </c>
      <c r="J104" s="493">
        <f t="shared" ref="J104:J105" si="74">ROUND(J68*J32,0)</f>
        <v>0</v>
      </c>
      <c r="K104" s="492">
        <f t="shared" si="55"/>
        <v>0</v>
      </c>
      <c r="L104" s="493">
        <f t="shared" ref="L104:L105" si="75">ROUND(L68*L32,0)</f>
        <v>0</v>
      </c>
      <c r="M104" s="492">
        <f t="shared" si="55"/>
        <v>0</v>
      </c>
    </row>
    <row r="105" spans="1:13" s="482" customFormat="1" ht="30" customHeight="1" x14ac:dyDescent="0.25">
      <c r="A105" s="489" t="s">
        <v>341</v>
      </c>
      <c r="B105" s="490" t="s">
        <v>386</v>
      </c>
      <c r="C105" s="491"/>
      <c r="D105" s="491"/>
      <c r="E105" s="492">
        <f t="shared" si="54"/>
        <v>0</v>
      </c>
      <c r="F105" s="493">
        <f t="shared" si="72"/>
        <v>0</v>
      </c>
      <c r="G105" s="492">
        <f t="shared" si="55"/>
        <v>0</v>
      </c>
      <c r="H105" s="493">
        <f t="shared" si="73"/>
        <v>0</v>
      </c>
      <c r="I105" s="492">
        <f t="shared" si="55"/>
        <v>0</v>
      </c>
      <c r="J105" s="493">
        <f t="shared" si="74"/>
        <v>0</v>
      </c>
      <c r="K105" s="492">
        <f t="shared" si="55"/>
        <v>0</v>
      </c>
      <c r="L105" s="493">
        <f t="shared" si="75"/>
        <v>0</v>
      </c>
      <c r="M105" s="492">
        <f t="shared" si="55"/>
        <v>0</v>
      </c>
    </row>
    <row r="106" spans="1:13" s="482" customFormat="1" ht="39.950000000000003" customHeight="1" x14ac:dyDescent="0.25">
      <c r="A106" s="483" t="s">
        <v>343</v>
      </c>
      <c r="B106" s="484" t="s">
        <v>387</v>
      </c>
      <c r="C106" s="485">
        <f>C107+C108</f>
        <v>0</v>
      </c>
      <c r="D106" s="485">
        <f>D107+D108</f>
        <v>0</v>
      </c>
      <c r="E106" s="486">
        <f t="shared" si="54"/>
        <v>0</v>
      </c>
      <c r="F106" s="485">
        <f>F107+F108</f>
        <v>0</v>
      </c>
      <c r="G106" s="486">
        <f t="shared" si="55"/>
        <v>0</v>
      </c>
      <c r="H106" s="485">
        <f>H107+H108</f>
        <v>0</v>
      </c>
      <c r="I106" s="486">
        <f t="shared" si="55"/>
        <v>0</v>
      </c>
      <c r="J106" s="485">
        <f>J107+J108</f>
        <v>0</v>
      </c>
      <c r="K106" s="486">
        <f t="shared" si="55"/>
        <v>0</v>
      </c>
      <c r="L106" s="485">
        <f>L107+L108</f>
        <v>0</v>
      </c>
      <c r="M106" s="486">
        <f t="shared" si="55"/>
        <v>0</v>
      </c>
    </row>
    <row r="107" spans="1:13" s="482" customFormat="1" ht="30" customHeight="1" x14ac:dyDescent="0.25">
      <c r="A107" s="489" t="s">
        <v>299</v>
      </c>
      <c r="B107" s="490" t="s">
        <v>388</v>
      </c>
      <c r="C107" s="491"/>
      <c r="D107" s="491"/>
      <c r="E107" s="492">
        <f t="shared" si="54"/>
        <v>0</v>
      </c>
      <c r="F107" s="493">
        <f t="shared" ref="F107:H114" si="76">ROUND(F71*F35,0)</f>
        <v>0</v>
      </c>
      <c r="G107" s="492">
        <f t="shared" si="55"/>
        <v>0</v>
      </c>
      <c r="H107" s="493">
        <f t="shared" ref="H107:H108" si="77">ROUND(H71*H35,0)</f>
        <v>0</v>
      </c>
      <c r="I107" s="492">
        <f t="shared" si="55"/>
        <v>0</v>
      </c>
      <c r="J107" s="493">
        <f t="shared" ref="J107:J108" si="78">ROUND(J71*J35,0)</f>
        <v>0</v>
      </c>
      <c r="K107" s="492">
        <f t="shared" si="55"/>
        <v>0</v>
      </c>
      <c r="L107" s="493">
        <f t="shared" ref="L107:L108" si="79">ROUND(L71*L35,0)</f>
        <v>0</v>
      </c>
      <c r="M107" s="492">
        <f t="shared" si="55"/>
        <v>0</v>
      </c>
    </row>
    <row r="108" spans="1:13" s="482" customFormat="1" ht="30" customHeight="1" x14ac:dyDescent="0.25">
      <c r="A108" s="498" t="s">
        <v>341</v>
      </c>
      <c r="B108" s="490" t="s">
        <v>389</v>
      </c>
      <c r="C108" s="491"/>
      <c r="D108" s="491"/>
      <c r="E108" s="492">
        <f t="shared" si="54"/>
        <v>0</v>
      </c>
      <c r="F108" s="493">
        <f t="shared" si="76"/>
        <v>0</v>
      </c>
      <c r="G108" s="492">
        <f t="shared" si="55"/>
        <v>0</v>
      </c>
      <c r="H108" s="493">
        <f t="shared" si="77"/>
        <v>0</v>
      </c>
      <c r="I108" s="492">
        <f t="shared" si="55"/>
        <v>0</v>
      </c>
      <c r="J108" s="493">
        <f t="shared" si="78"/>
        <v>0</v>
      </c>
      <c r="K108" s="492">
        <f t="shared" si="55"/>
        <v>0</v>
      </c>
      <c r="L108" s="493">
        <f t="shared" si="79"/>
        <v>0</v>
      </c>
      <c r="M108" s="492">
        <f t="shared" si="55"/>
        <v>0</v>
      </c>
    </row>
    <row r="109" spans="1:13" s="482" customFormat="1" ht="30" customHeight="1" x14ac:dyDescent="0.25">
      <c r="A109" s="483" t="s">
        <v>347</v>
      </c>
      <c r="B109" s="484" t="s">
        <v>390</v>
      </c>
      <c r="C109" s="485">
        <f>C110+C111</f>
        <v>0</v>
      </c>
      <c r="D109" s="485">
        <f>D110+D111</f>
        <v>0</v>
      </c>
      <c r="E109" s="486">
        <f t="shared" si="54"/>
        <v>0</v>
      </c>
      <c r="F109" s="485">
        <f>F110+F111</f>
        <v>0</v>
      </c>
      <c r="G109" s="486">
        <f t="shared" si="55"/>
        <v>0</v>
      </c>
      <c r="H109" s="485">
        <f>H110+H111</f>
        <v>0</v>
      </c>
      <c r="I109" s="486">
        <f t="shared" si="55"/>
        <v>0</v>
      </c>
      <c r="J109" s="485">
        <f>J110+J111</f>
        <v>0</v>
      </c>
      <c r="K109" s="486">
        <f t="shared" si="55"/>
        <v>0</v>
      </c>
      <c r="L109" s="485">
        <f>L110+L111</f>
        <v>0</v>
      </c>
      <c r="M109" s="486">
        <f t="shared" si="55"/>
        <v>0</v>
      </c>
    </row>
    <row r="110" spans="1:13" s="482" customFormat="1" ht="30" customHeight="1" x14ac:dyDescent="0.25">
      <c r="A110" s="498" t="s">
        <v>299</v>
      </c>
      <c r="B110" s="490" t="s">
        <v>391</v>
      </c>
      <c r="C110" s="491"/>
      <c r="D110" s="491"/>
      <c r="E110" s="492">
        <f t="shared" si="54"/>
        <v>0</v>
      </c>
      <c r="F110" s="493">
        <f t="shared" si="76"/>
        <v>0</v>
      </c>
      <c r="G110" s="492">
        <f t="shared" si="55"/>
        <v>0</v>
      </c>
      <c r="H110" s="493">
        <f t="shared" si="76"/>
        <v>0</v>
      </c>
      <c r="I110" s="492">
        <f t="shared" si="55"/>
        <v>0</v>
      </c>
      <c r="J110" s="493">
        <f t="shared" ref="J110:J114" si="80">ROUND(J74*J38,0)</f>
        <v>0</v>
      </c>
      <c r="K110" s="492">
        <f t="shared" si="55"/>
        <v>0</v>
      </c>
      <c r="L110" s="493">
        <f t="shared" ref="L110:L114" si="81">ROUND(L74*L38,0)</f>
        <v>0</v>
      </c>
      <c r="M110" s="492">
        <f t="shared" si="55"/>
        <v>0</v>
      </c>
    </row>
    <row r="111" spans="1:13" s="482" customFormat="1" ht="30" customHeight="1" x14ac:dyDescent="0.25">
      <c r="A111" s="498" t="s">
        <v>341</v>
      </c>
      <c r="B111" s="490" t="s">
        <v>392</v>
      </c>
      <c r="C111" s="491"/>
      <c r="D111" s="491"/>
      <c r="E111" s="492">
        <f t="shared" si="54"/>
        <v>0</v>
      </c>
      <c r="F111" s="493">
        <f t="shared" si="76"/>
        <v>0</v>
      </c>
      <c r="G111" s="492">
        <f t="shared" si="55"/>
        <v>0</v>
      </c>
      <c r="H111" s="493">
        <f t="shared" si="76"/>
        <v>0</v>
      </c>
      <c r="I111" s="492">
        <f t="shared" si="55"/>
        <v>0</v>
      </c>
      <c r="J111" s="493">
        <f t="shared" si="80"/>
        <v>0</v>
      </c>
      <c r="K111" s="492">
        <f t="shared" si="55"/>
        <v>0</v>
      </c>
      <c r="L111" s="493">
        <f t="shared" si="81"/>
        <v>0</v>
      </c>
      <c r="M111" s="492">
        <f t="shared" si="55"/>
        <v>0</v>
      </c>
    </row>
    <row r="112" spans="1:13" s="499" customFormat="1" ht="60" customHeight="1" x14ac:dyDescent="0.2">
      <c r="A112" s="483" t="s">
        <v>351</v>
      </c>
      <c r="B112" s="484" t="s">
        <v>393</v>
      </c>
      <c r="C112" s="491"/>
      <c r="D112" s="491"/>
      <c r="E112" s="486">
        <f t="shared" si="54"/>
        <v>0</v>
      </c>
      <c r="F112" s="485">
        <f t="shared" si="76"/>
        <v>0</v>
      </c>
      <c r="G112" s="486">
        <f t="shared" si="55"/>
        <v>0</v>
      </c>
      <c r="H112" s="485">
        <f t="shared" si="76"/>
        <v>0</v>
      </c>
      <c r="I112" s="486">
        <f t="shared" si="55"/>
        <v>0</v>
      </c>
      <c r="J112" s="485">
        <f t="shared" si="80"/>
        <v>0</v>
      </c>
      <c r="K112" s="486">
        <f t="shared" si="55"/>
        <v>0</v>
      </c>
      <c r="L112" s="485">
        <f t="shared" si="81"/>
        <v>0</v>
      </c>
      <c r="M112" s="486">
        <f t="shared" si="55"/>
        <v>0</v>
      </c>
    </row>
    <row r="113" spans="1:13" s="488" customFormat="1" ht="30" customHeight="1" x14ac:dyDescent="0.25">
      <c r="A113" s="483" t="s">
        <v>353</v>
      </c>
      <c r="B113" s="484" t="s">
        <v>394</v>
      </c>
      <c r="C113" s="491"/>
      <c r="D113" s="491"/>
      <c r="E113" s="486">
        <f t="shared" si="54"/>
        <v>0</v>
      </c>
      <c r="F113" s="485">
        <f t="shared" si="76"/>
        <v>0</v>
      </c>
      <c r="G113" s="486">
        <f t="shared" si="55"/>
        <v>0</v>
      </c>
      <c r="H113" s="485">
        <f t="shared" si="76"/>
        <v>0</v>
      </c>
      <c r="I113" s="486">
        <f t="shared" si="55"/>
        <v>0</v>
      </c>
      <c r="J113" s="485">
        <f t="shared" si="80"/>
        <v>0</v>
      </c>
      <c r="K113" s="486">
        <f t="shared" si="55"/>
        <v>0</v>
      </c>
      <c r="L113" s="485">
        <f t="shared" si="81"/>
        <v>0</v>
      </c>
      <c r="M113" s="486">
        <f t="shared" si="55"/>
        <v>0</v>
      </c>
    </row>
    <row r="114" spans="1:13" s="482" customFormat="1" ht="30" customHeight="1" x14ac:dyDescent="0.25">
      <c r="A114" s="483" t="s">
        <v>355</v>
      </c>
      <c r="B114" s="484" t="s">
        <v>395</v>
      </c>
      <c r="C114" s="491"/>
      <c r="D114" s="491"/>
      <c r="E114" s="486">
        <f t="shared" si="54"/>
        <v>0</v>
      </c>
      <c r="F114" s="485">
        <f t="shared" si="76"/>
        <v>0</v>
      </c>
      <c r="G114" s="486">
        <f t="shared" si="55"/>
        <v>0</v>
      </c>
      <c r="H114" s="485">
        <f t="shared" si="76"/>
        <v>0</v>
      </c>
      <c r="I114" s="486">
        <f t="shared" si="55"/>
        <v>0</v>
      </c>
      <c r="J114" s="485">
        <f t="shared" si="80"/>
        <v>0</v>
      </c>
      <c r="K114" s="486">
        <f t="shared" si="55"/>
        <v>0</v>
      </c>
      <c r="L114" s="485">
        <f t="shared" si="81"/>
        <v>0</v>
      </c>
      <c r="M114" s="486">
        <f t="shared" si="55"/>
        <v>0</v>
      </c>
    </row>
    <row r="115" spans="1:13" s="499" customFormat="1" ht="39.950000000000003" customHeight="1" x14ac:dyDescent="0.2">
      <c r="A115" s="478" t="s">
        <v>396</v>
      </c>
      <c r="B115" s="479"/>
      <c r="C115" s="500">
        <f>C79</f>
        <v>0</v>
      </c>
      <c r="D115" s="500">
        <f>D79</f>
        <v>0</v>
      </c>
      <c r="E115" s="481">
        <f t="shared" si="54"/>
        <v>0</v>
      </c>
      <c r="F115" s="500">
        <f>F79</f>
        <v>0</v>
      </c>
      <c r="G115" s="481">
        <f t="shared" si="55"/>
        <v>0</v>
      </c>
      <c r="H115" s="500">
        <f>H79</f>
        <v>0</v>
      </c>
      <c r="I115" s="481">
        <f t="shared" si="55"/>
        <v>0</v>
      </c>
      <c r="J115" s="500">
        <f>J79</f>
        <v>0</v>
      </c>
      <c r="K115" s="481">
        <f t="shared" si="55"/>
        <v>0</v>
      </c>
      <c r="L115" s="500">
        <f>L79</f>
        <v>0</v>
      </c>
      <c r="M115" s="481">
        <f t="shared" si="55"/>
        <v>0</v>
      </c>
    </row>
    <row r="116" spans="1:13" ht="35.1" customHeight="1" x14ac:dyDescent="0.25">
      <c r="A116" s="501" t="s">
        <v>397</v>
      </c>
      <c r="B116" s="490" t="s">
        <v>398</v>
      </c>
      <c r="C116" s="502"/>
      <c r="D116" s="502"/>
      <c r="E116" s="503">
        <f t="shared" si="54"/>
        <v>0</v>
      </c>
      <c r="F116" s="504">
        <f>ROUND(F115*F117,0)</f>
        <v>0</v>
      </c>
      <c r="G116" s="503">
        <f t="shared" si="55"/>
        <v>0</v>
      </c>
      <c r="H116" s="504">
        <f>ROUND(H115*H117,0)</f>
        <v>0</v>
      </c>
      <c r="I116" s="503">
        <f t="shared" si="55"/>
        <v>0</v>
      </c>
      <c r="J116" s="504">
        <f>ROUND(J115*J117,0)</f>
        <v>0</v>
      </c>
      <c r="K116" s="503">
        <f t="shared" si="55"/>
        <v>0</v>
      </c>
      <c r="L116" s="504">
        <f>ROUND(L115*L117,0)</f>
        <v>0</v>
      </c>
      <c r="M116" s="503">
        <f t="shared" si="55"/>
        <v>0</v>
      </c>
    </row>
    <row r="117" spans="1:13" ht="24.95" customHeight="1" x14ac:dyDescent="0.25">
      <c r="A117" s="501" t="s">
        <v>399</v>
      </c>
      <c r="B117" s="505"/>
      <c r="C117" s="506">
        <f>IF(C115=0,0,C116/C115)</f>
        <v>0</v>
      </c>
      <c r="D117" s="506">
        <f>IF(D115=0,0,D116/D115)</f>
        <v>0</v>
      </c>
      <c r="E117" s="507" t="s">
        <v>11</v>
      </c>
      <c r="F117" s="508">
        <f>ROUND(AVERAGE(C117,D117),4)</f>
        <v>0</v>
      </c>
      <c r="G117" s="507" t="s">
        <v>11</v>
      </c>
      <c r="H117" s="508">
        <f>F117</f>
        <v>0</v>
      </c>
      <c r="I117" s="507" t="s">
        <v>11</v>
      </c>
      <c r="J117" s="508">
        <f>H117</f>
        <v>0</v>
      </c>
      <c r="K117" s="507" t="s">
        <v>11</v>
      </c>
      <c r="L117" s="508">
        <f>J117</f>
        <v>0</v>
      </c>
      <c r="M117" s="509" t="s">
        <v>11</v>
      </c>
    </row>
    <row r="118" spans="1:13" ht="24.95" customHeight="1" x14ac:dyDescent="0.25">
      <c r="A118" s="510" t="s">
        <v>154</v>
      </c>
      <c r="B118" s="505"/>
      <c r="C118" s="511">
        <f>IF(C116=0,0,C123/C116)</f>
        <v>0</v>
      </c>
      <c r="D118" s="511">
        <f>IF(D116=0,0,D123/D116)</f>
        <v>0</v>
      </c>
      <c r="E118" s="512" t="s">
        <v>11</v>
      </c>
      <c r="F118" s="508">
        <f>ROUND(IF(AVERAGE(C118,D118)&gt;1,1,AVERAGE(C118,D118)),4)</f>
        <v>0</v>
      </c>
      <c r="G118" s="512" t="s">
        <v>11</v>
      </c>
      <c r="H118" s="508">
        <f>F118</f>
        <v>0</v>
      </c>
      <c r="I118" s="512" t="s">
        <v>11</v>
      </c>
      <c r="J118" s="508">
        <f>H118</f>
        <v>0</v>
      </c>
      <c r="K118" s="512" t="s">
        <v>11</v>
      </c>
      <c r="L118" s="508">
        <f>J118</f>
        <v>0</v>
      </c>
      <c r="M118" s="513" t="s">
        <v>11</v>
      </c>
    </row>
    <row r="119" spans="1:13" ht="24.95" customHeight="1" x14ac:dyDescent="0.25">
      <c r="A119" s="457" t="s">
        <v>253</v>
      </c>
      <c r="B119" s="505"/>
      <c r="C119" s="513" t="s">
        <v>11</v>
      </c>
      <c r="D119" s="513" t="s">
        <v>11</v>
      </c>
      <c r="E119" s="513" t="s">
        <v>11</v>
      </c>
      <c r="F119" s="504">
        <f>F120+F121+F122</f>
        <v>0</v>
      </c>
      <c r="G119" s="513" t="s">
        <v>11</v>
      </c>
      <c r="H119" s="504">
        <f>H120+H121+H122</f>
        <v>0</v>
      </c>
      <c r="I119" s="513" t="s">
        <v>11</v>
      </c>
      <c r="J119" s="504">
        <f>J120+J121+J122</f>
        <v>0</v>
      </c>
      <c r="K119" s="513" t="s">
        <v>11</v>
      </c>
      <c r="L119" s="504">
        <f>L120+L121+L122</f>
        <v>0</v>
      </c>
      <c r="M119" s="513" t="s">
        <v>11</v>
      </c>
    </row>
    <row r="120" spans="1:13" ht="24.95" customHeight="1" x14ac:dyDescent="0.25">
      <c r="A120" s="469" t="s">
        <v>254</v>
      </c>
      <c r="B120" s="514"/>
      <c r="C120" s="504" t="s">
        <v>11</v>
      </c>
      <c r="D120" s="504" t="s">
        <v>11</v>
      </c>
      <c r="E120" s="515" t="s">
        <v>11</v>
      </c>
      <c r="F120" s="504"/>
      <c r="G120" s="515" t="s">
        <v>11</v>
      </c>
      <c r="H120" s="504"/>
      <c r="I120" s="515" t="s">
        <v>11</v>
      </c>
      <c r="J120" s="504"/>
      <c r="K120" s="515" t="s">
        <v>11</v>
      </c>
      <c r="L120" s="516"/>
      <c r="M120" s="515" t="s">
        <v>11</v>
      </c>
    </row>
    <row r="121" spans="1:13" ht="24.95" customHeight="1" x14ac:dyDescent="0.25">
      <c r="A121" s="469" t="s">
        <v>7</v>
      </c>
      <c r="B121" s="514"/>
      <c r="C121" s="504" t="s">
        <v>11</v>
      </c>
      <c r="D121" s="504" t="s">
        <v>11</v>
      </c>
      <c r="E121" s="515" t="s">
        <v>11</v>
      </c>
      <c r="F121" s="504"/>
      <c r="G121" s="515" t="s">
        <v>11</v>
      </c>
      <c r="H121" s="504"/>
      <c r="I121" s="515" t="s">
        <v>11</v>
      </c>
      <c r="J121" s="504"/>
      <c r="K121" s="515" t="s">
        <v>11</v>
      </c>
      <c r="L121" s="504"/>
      <c r="M121" s="515" t="s">
        <v>11</v>
      </c>
    </row>
    <row r="122" spans="1:13" ht="24.95" customHeight="1" x14ac:dyDescent="0.25">
      <c r="A122" s="469" t="s">
        <v>400</v>
      </c>
      <c r="B122" s="514"/>
      <c r="C122" s="504" t="s">
        <v>11</v>
      </c>
      <c r="D122" s="504" t="s">
        <v>11</v>
      </c>
      <c r="E122" s="515" t="s">
        <v>11</v>
      </c>
      <c r="F122" s="504"/>
      <c r="G122" s="515" t="s">
        <v>11</v>
      </c>
      <c r="H122" s="504"/>
      <c r="I122" s="515" t="s">
        <v>11</v>
      </c>
      <c r="J122" s="504"/>
      <c r="K122" s="515" t="s">
        <v>11</v>
      </c>
      <c r="L122" s="516"/>
      <c r="M122" s="515" t="s">
        <v>11</v>
      </c>
    </row>
    <row r="123" spans="1:13" s="482" customFormat="1" ht="35.1" customHeight="1" x14ac:dyDescent="0.25">
      <c r="A123" s="517" t="s">
        <v>401</v>
      </c>
      <c r="B123" s="518" t="s">
        <v>398</v>
      </c>
      <c r="C123" s="519"/>
      <c r="D123" s="519"/>
      <c r="E123" s="520">
        <f t="shared" ref="E123" si="82">IF(C123=0,0,D123/C123)</f>
        <v>0</v>
      </c>
      <c r="F123" s="519">
        <f>ROUND(F116*F118+F119,0)</f>
        <v>0</v>
      </c>
      <c r="G123" s="520">
        <f t="shared" ref="G123:M123" si="83">IF(D123=0,0,F123/D123)</f>
        <v>0</v>
      </c>
      <c r="H123" s="519">
        <f>ROUND(H116*H118+H119,0)</f>
        <v>0</v>
      </c>
      <c r="I123" s="520">
        <f t="shared" si="83"/>
        <v>0</v>
      </c>
      <c r="J123" s="519">
        <f>ROUND(J116*J118+J119,0)</f>
        <v>0</v>
      </c>
      <c r="K123" s="520">
        <f t="shared" si="83"/>
        <v>0</v>
      </c>
      <c r="L123" s="519">
        <f>ROUND(L116*L118+L119,0)</f>
        <v>0</v>
      </c>
      <c r="M123" s="520">
        <f t="shared" si="83"/>
        <v>0</v>
      </c>
    </row>
  </sheetData>
  <mergeCells count="16">
    <mergeCell ref="M5:M6"/>
    <mergeCell ref="A1:M1"/>
    <mergeCell ref="K2:M2"/>
    <mergeCell ref="A3:M3"/>
    <mergeCell ref="H4:I4"/>
    <mergeCell ref="L4:M4"/>
    <mergeCell ref="A5:A6"/>
    <mergeCell ref="B5:B6"/>
    <mergeCell ref="C5:E5"/>
    <mergeCell ref="F5:F6"/>
    <mergeCell ref="G5:G6"/>
    <mergeCell ref="H5:H6"/>
    <mergeCell ref="I5:I6"/>
    <mergeCell ref="J5:J6"/>
    <mergeCell ref="K5:K6"/>
    <mergeCell ref="L5:L6"/>
  </mergeCells>
  <pageMargins left="0" right="0" top="0" bottom="0" header="0" footer="0"/>
  <pageSetup paperSize="9" scale="42" fitToHeight="0" orientation="portrait" horizontalDpi="300" verticalDpi="300" r:id="rId1"/>
  <rowBreaks count="2" manualBreakCount="2">
    <brk id="42" max="16383" man="1"/>
    <brk id="78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view="pageBreakPreview" zoomScale="75" zoomScaleNormal="70" zoomScaleSheetLayoutView="75" workbookViewId="0">
      <pane xSplit="2" ySplit="6" topLeftCell="C73" activePane="bottomRight" state="frozen"/>
      <selection pane="topRight" activeCell="C1" sqref="C1"/>
      <selection pane="bottomLeft" activeCell="A7" sqref="A7"/>
      <selection pane="bottomRight" activeCell="N2" sqref="N2"/>
    </sheetView>
  </sheetViews>
  <sheetFormatPr defaultColWidth="8.85546875" defaultRowHeight="15" x14ac:dyDescent="0.25"/>
  <cols>
    <col min="1" max="1" width="53.140625" style="474" customWidth="1"/>
    <col min="2" max="2" width="14.85546875" style="474" customWidth="1"/>
    <col min="3" max="3" width="17" style="474" customWidth="1"/>
    <col min="4" max="4" width="17.85546875" style="474" customWidth="1"/>
    <col min="5" max="5" width="13.28515625" style="474" customWidth="1"/>
    <col min="6" max="6" width="15.85546875" style="474" customWidth="1"/>
    <col min="7" max="7" width="13.5703125" style="474" customWidth="1"/>
    <col min="8" max="8" width="17.7109375" style="474" customWidth="1"/>
    <col min="9" max="9" width="13.140625" style="474" customWidth="1"/>
    <col min="10" max="10" width="20" style="474" customWidth="1"/>
    <col min="11" max="11" width="13" style="474" customWidth="1"/>
    <col min="12" max="12" width="20.28515625" style="474" customWidth="1"/>
    <col min="13" max="13" width="13.140625" style="474" customWidth="1"/>
    <col min="14" max="16384" width="8.85546875" style="474"/>
  </cols>
  <sheetData>
    <row r="1" spans="1:13" ht="18.75" x14ac:dyDescent="0.3">
      <c r="A1" s="712">
        <v>150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</row>
    <row r="2" spans="1:13" ht="48" customHeight="1" x14ac:dyDescent="0.25">
      <c r="J2" s="521"/>
      <c r="K2" s="701" t="s">
        <v>644</v>
      </c>
      <c r="L2" s="701"/>
      <c r="M2" s="701"/>
    </row>
    <row r="3" spans="1:13" s="476" customFormat="1" ht="34.5" customHeight="1" x14ac:dyDescent="0.2">
      <c r="A3" s="709" t="s">
        <v>402</v>
      </c>
      <c r="B3" s="709"/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</row>
    <row r="4" spans="1:13" ht="22.5" customHeight="1" x14ac:dyDescent="0.3">
      <c r="H4" s="522"/>
      <c r="I4" s="713"/>
      <c r="J4" s="713"/>
      <c r="L4" s="714" t="s">
        <v>239</v>
      </c>
      <c r="M4" s="714"/>
    </row>
    <row r="5" spans="1:13" ht="33.75" customHeight="1" x14ac:dyDescent="0.25">
      <c r="A5" s="704" t="s">
        <v>240</v>
      </c>
      <c r="B5" s="705" t="s">
        <v>241</v>
      </c>
      <c r="C5" s="707" t="s">
        <v>242</v>
      </c>
      <c r="D5" s="707"/>
      <c r="E5" s="707"/>
      <c r="F5" s="704" t="s">
        <v>27</v>
      </c>
      <c r="G5" s="704" t="s">
        <v>243</v>
      </c>
      <c r="H5" s="704" t="s">
        <v>28</v>
      </c>
      <c r="I5" s="704" t="s">
        <v>243</v>
      </c>
      <c r="J5" s="704" t="s">
        <v>29</v>
      </c>
      <c r="K5" s="704" t="s">
        <v>243</v>
      </c>
      <c r="L5" s="704" t="s">
        <v>30</v>
      </c>
      <c r="M5" s="704" t="s">
        <v>243</v>
      </c>
    </row>
    <row r="6" spans="1:13" ht="33" customHeight="1" x14ac:dyDescent="0.25">
      <c r="A6" s="704"/>
      <c r="B6" s="706"/>
      <c r="C6" s="415" t="s">
        <v>244</v>
      </c>
      <c r="D6" s="415" t="s">
        <v>245</v>
      </c>
      <c r="E6" s="415" t="s">
        <v>243</v>
      </c>
      <c r="F6" s="704"/>
      <c r="G6" s="704"/>
      <c r="H6" s="704"/>
      <c r="I6" s="704"/>
      <c r="J6" s="704"/>
      <c r="K6" s="704"/>
      <c r="L6" s="704"/>
      <c r="M6" s="704"/>
    </row>
    <row r="7" spans="1:13" s="523" customFormat="1" ht="39.950000000000003" customHeight="1" x14ac:dyDescent="0.25">
      <c r="A7" s="478" t="s">
        <v>403</v>
      </c>
      <c r="B7" s="479" t="s">
        <v>404</v>
      </c>
      <c r="C7" s="480">
        <f t="shared" ref="C7:D7" si="0">C8+C14+C18+C21+C27+C28+C31+C34+C37+C40+C41+C42</f>
        <v>0</v>
      </c>
      <c r="D7" s="480">
        <f t="shared" si="0"/>
        <v>0</v>
      </c>
      <c r="E7" s="481">
        <f>IF(C7=0,0,D7/C7)</f>
        <v>0</v>
      </c>
      <c r="F7" s="480">
        <f t="shared" ref="F7" si="1">F8+F14+F18+F21+F27+F28+F31+F34+F37+F40+F41+F42</f>
        <v>0</v>
      </c>
      <c r="G7" s="481">
        <f>IF(D7=0,0,F7/D7)</f>
        <v>0</v>
      </c>
      <c r="H7" s="480">
        <f t="shared" ref="H7:J7" si="2">H8+H14+H18+H21+H27+H28+H31+H34+H37+H40+H41+H42</f>
        <v>0</v>
      </c>
      <c r="I7" s="481">
        <f>IF(F7=0,0,H7/F7)</f>
        <v>0</v>
      </c>
      <c r="J7" s="480">
        <f t="shared" si="2"/>
        <v>0</v>
      </c>
      <c r="K7" s="481">
        <f>IF(H7=0,0,J7/H7)</f>
        <v>0</v>
      </c>
      <c r="L7" s="480">
        <f t="shared" ref="L7" si="3">L8+L14+L18+L21+L27+L28+L31+L34+L37+L40+L41+L42</f>
        <v>0</v>
      </c>
      <c r="M7" s="481">
        <f>IF(J7=0,0,L7/J7)</f>
        <v>0</v>
      </c>
    </row>
    <row r="8" spans="1:13" s="523" customFormat="1" ht="39.950000000000003" customHeight="1" x14ac:dyDescent="0.25">
      <c r="A8" s="483" t="s">
        <v>297</v>
      </c>
      <c r="B8" s="484" t="s">
        <v>405</v>
      </c>
      <c r="C8" s="485">
        <f t="shared" ref="C8:D8" si="4">C9+C10+C11+C12+C13</f>
        <v>0</v>
      </c>
      <c r="D8" s="485">
        <f t="shared" si="4"/>
        <v>0</v>
      </c>
      <c r="E8" s="486">
        <f t="shared" ref="E8:E71" si="5">IF(C8=0,0,D8/C8)</f>
        <v>0</v>
      </c>
      <c r="F8" s="485">
        <f t="shared" ref="F8" si="6">F9+F10+F11+F12+F13</f>
        <v>0</v>
      </c>
      <c r="G8" s="486">
        <f t="shared" ref="G8:M71" si="7">IF(D8=0,0,F8/D8)</f>
        <v>0</v>
      </c>
      <c r="H8" s="485">
        <f t="shared" ref="H8" si="8">H9+H10+H11+H12+H13</f>
        <v>0</v>
      </c>
      <c r="I8" s="486">
        <f t="shared" si="7"/>
        <v>0</v>
      </c>
      <c r="J8" s="485">
        <f t="shared" ref="J8" si="9">J9+J10+J11+J12+J13</f>
        <v>0</v>
      </c>
      <c r="K8" s="486">
        <f t="shared" si="7"/>
        <v>0</v>
      </c>
      <c r="L8" s="485">
        <f t="shared" ref="L8" si="10">L9+L10+L11+L12+L13</f>
        <v>0</v>
      </c>
      <c r="M8" s="486">
        <f t="shared" si="7"/>
        <v>0</v>
      </c>
    </row>
    <row r="9" spans="1:13" s="482" customFormat="1" ht="30" customHeight="1" x14ac:dyDescent="0.25">
      <c r="A9" s="489" t="s">
        <v>299</v>
      </c>
      <c r="B9" s="490" t="s">
        <v>406</v>
      </c>
      <c r="C9" s="491"/>
      <c r="D9" s="491"/>
      <c r="E9" s="492">
        <f t="shared" si="5"/>
        <v>0</v>
      </c>
      <c r="F9" s="491"/>
      <c r="G9" s="492">
        <f t="shared" si="7"/>
        <v>0</v>
      </c>
      <c r="H9" s="493"/>
      <c r="I9" s="492">
        <f t="shared" si="7"/>
        <v>0</v>
      </c>
      <c r="J9" s="493"/>
      <c r="K9" s="492">
        <f t="shared" si="7"/>
        <v>0</v>
      </c>
      <c r="L9" s="493"/>
      <c r="M9" s="492">
        <f t="shared" si="7"/>
        <v>0</v>
      </c>
    </row>
    <row r="10" spans="1:13" s="482" customFormat="1" ht="39.950000000000003" customHeight="1" x14ac:dyDescent="0.25">
      <c r="A10" s="489" t="s">
        <v>301</v>
      </c>
      <c r="B10" s="490" t="s">
        <v>407</v>
      </c>
      <c r="C10" s="491"/>
      <c r="D10" s="491"/>
      <c r="E10" s="492">
        <f t="shared" si="5"/>
        <v>0</v>
      </c>
      <c r="F10" s="491"/>
      <c r="G10" s="492">
        <f t="shared" si="7"/>
        <v>0</v>
      </c>
      <c r="H10" s="493"/>
      <c r="I10" s="492">
        <f t="shared" si="7"/>
        <v>0</v>
      </c>
      <c r="J10" s="493"/>
      <c r="K10" s="492">
        <f t="shared" si="7"/>
        <v>0</v>
      </c>
      <c r="L10" s="493"/>
      <c r="M10" s="492">
        <f t="shared" si="7"/>
        <v>0</v>
      </c>
    </row>
    <row r="11" spans="1:13" s="482" customFormat="1" ht="39.950000000000003" customHeight="1" x14ac:dyDescent="0.25">
      <c r="A11" s="489" t="s">
        <v>303</v>
      </c>
      <c r="B11" s="490" t="s">
        <v>408</v>
      </c>
      <c r="C11" s="491"/>
      <c r="D11" s="491"/>
      <c r="E11" s="492">
        <f t="shared" si="5"/>
        <v>0</v>
      </c>
      <c r="F11" s="491"/>
      <c r="G11" s="492">
        <f t="shared" si="7"/>
        <v>0</v>
      </c>
      <c r="H11" s="493"/>
      <c r="I11" s="492">
        <f t="shared" si="7"/>
        <v>0</v>
      </c>
      <c r="J11" s="493"/>
      <c r="K11" s="492">
        <f t="shared" si="7"/>
        <v>0</v>
      </c>
      <c r="L11" s="493"/>
      <c r="M11" s="492">
        <f t="shared" si="7"/>
        <v>0</v>
      </c>
    </row>
    <row r="12" spans="1:13" s="482" customFormat="1" ht="39.950000000000003" customHeight="1" x14ac:dyDescent="0.25">
      <c r="A12" s="489" t="s">
        <v>305</v>
      </c>
      <c r="B12" s="490" t="s">
        <v>409</v>
      </c>
      <c r="C12" s="491"/>
      <c r="D12" s="491"/>
      <c r="E12" s="492">
        <f t="shared" si="5"/>
        <v>0</v>
      </c>
      <c r="F12" s="491"/>
      <c r="G12" s="492">
        <f t="shared" si="7"/>
        <v>0</v>
      </c>
      <c r="H12" s="493"/>
      <c r="I12" s="492">
        <f t="shared" si="7"/>
        <v>0</v>
      </c>
      <c r="J12" s="493"/>
      <c r="K12" s="492">
        <f t="shared" si="7"/>
        <v>0</v>
      </c>
      <c r="L12" s="493"/>
      <c r="M12" s="492">
        <f t="shared" si="7"/>
        <v>0</v>
      </c>
    </row>
    <row r="13" spans="1:13" s="482" customFormat="1" ht="30" customHeight="1" x14ac:dyDescent="0.25">
      <c r="A13" s="489" t="s">
        <v>307</v>
      </c>
      <c r="B13" s="490" t="s">
        <v>410</v>
      </c>
      <c r="C13" s="491"/>
      <c r="D13" s="491"/>
      <c r="E13" s="492">
        <f t="shared" si="5"/>
        <v>0</v>
      </c>
      <c r="F13" s="491"/>
      <c r="G13" s="492">
        <f t="shared" si="7"/>
        <v>0</v>
      </c>
      <c r="H13" s="493"/>
      <c r="I13" s="492">
        <f t="shared" si="7"/>
        <v>0</v>
      </c>
      <c r="J13" s="493"/>
      <c r="K13" s="492">
        <f t="shared" si="7"/>
        <v>0</v>
      </c>
      <c r="L13" s="493"/>
      <c r="M13" s="492">
        <f t="shared" si="7"/>
        <v>0</v>
      </c>
    </row>
    <row r="14" spans="1:13" s="482" customFormat="1" ht="39.950000000000003" customHeight="1" x14ac:dyDescent="0.25">
      <c r="A14" s="483" t="s">
        <v>309</v>
      </c>
      <c r="B14" s="484" t="s">
        <v>411</v>
      </c>
      <c r="C14" s="485">
        <f t="shared" ref="C14:D14" si="11">C15+C16+C17</f>
        <v>0</v>
      </c>
      <c r="D14" s="485">
        <f t="shared" si="11"/>
        <v>0</v>
      </c>
      <c r="E14" s="486">
        <f t="shared" si="5"/>
        <v>0</v>
      </c>
      <c r="F14" s="485">
        <f t="shared" ref="F14" si="12">F15+F16+F17</f>
        <v>0</v>
      </c>
      <c r="G14" s="486">
        <f t="shared" si="7"/>
        <v>0</v>
      </c>
      <c r="H14" s="485">
        <f t="shared" ref="H14" si="13">H15+H16+H17</f>
        <v>0</v>
      </c>
      <c r="I14" s="486">
        <f t="shared" si="7"/>
        <v>0</v>
      </c>
      <c r="J14" s="485">
        <f t="shared" ref="J14" si="14">J15+J16+J17</f>
        <v>0</v>
      </c>
      <c r="K14" s="486">
        <f t="shared" si="7"/>
        <v>0</v>
      </c>
      <c r="L14" s="485">
        <f t="shared" ref="L14" si="15">L15+L16+L17</f>
        <v>0</v>
      </c>
      <c r="M14" s="486">
        <f t="shared" si="7"/>
        <v>0</v>
      </c>
    </row>
    <row r="15" spans="1:13" s="482" customFormat="1" ht="30" customHeight="1" x14ac:dyDescent="0.25">
      <c r="A15" s="489" t="s">
        <v>311</v>
      </c>
      <c r="B15" s="490" t="s">
        <v>412</v>
      </c>
      <c r="C15" s="491"/>
      <c r="D15" s="491"/>
      <c r="E15" s="492">
        <f t="shared" si="5"/>
        <v>0</v>
      </c>
      <c r="F15" s="491"/>
      <c r="G15" s="492">
        <f t="shared" si="7"/>
        <v>0</v>
      </c>
      <c r="H15" s="493"/>
      <c r="I15" s="492">
        <f t="shared" si="7"/>
        <v>0</v>
      </c>
      <c r="J15" s="493"/>
      <c r="K15" s="492">
        <f t="shared" si="7"/>
        <v>0</v>
      </c>
      <c r="L15" s="493"/>
      <c r="M15" s="492">
        <f t="shared" si="7"/>
        <v>0</v>
      </c>
    </row>
    <row r="16" spans="1:13" s="482" customFormat="1" ht="39.950000000000003" customHeight="1" x14ac:dyDescent="0.25">
      <c r="A16" s="489" t="s">
        <v>313</v>
      </c>
      <c r="B16" s="490" t="s">
        <v>413</v>
      </c>
      <c r="C16" s="491"/>
      <c r="D16" s="491"/>
      <c r="E16" s="492">
        <f t="shared" si="5"/>
        <v>0</v>
      </c>
      <c r="F16" s="491"/>
      <c r="G16" s="492">
        <f t="shared" si="7"/>
        <v>0</v>
      </c>
      <c r="H16" s="493"/>
      <c r="I16" s="492">
        <f t="shared" si="7"/>
        <v>0</v>
      </c>
      <c r="J16" s="493"/>
      <c r="K16" s="492">
        <f t="shared" si="7"/>
        <v>0</v>
      </c>
      <c r="L16" s="493"/>
      <c r="M16" s="492">
        <f t="shared" si="7"/>
        <v>0</v>
      </c>
    </row>
    <row r="17" spans="1:13" s="482" customFormat="1" ht="30" customHeight="1" x14ac:dyDescent="0.25">
      <c r="A17" s="489" t="s">
        <v>315</v>
      </c>
      <c r="B17" s="490" t="s">
        <v>414</v>
      </c>
      <c r="C17" s="491"/>
      <c r="D17" s="491"/>
      <c r="E17" s="492">
        <f t="shared" si="5"/>
        <v>0</v>
      </c>
      <c r="F17" s="491"/>
      <c r="G17" s="492">
        <f t="shared" si="7"/>
        <v>0</v>
      </c>
      <c r="H17" s="493"/>
      <c r="I17" s="492">
        <f t="shared" si="7"/>
        <v>0</v>
      </c>
      <c r="J17" s="493"/>
      <c r="K17" s="492">
        <f t="shared" si="7"/>
        <v>0</v>
      </c>
      <c r="L17" s="493"/>
      <c r="M17" s="492">
        <f t="shared" si="7"/>
        <v>0</v>
      </c>
    </row>
    <row r="18" spans="1:13" s="482" customFormat="1" ht="30" customHeight="1" x14ac:dyDescent="0.25">
      <c r="A18" s="483" t="s">
        <v>317</v>
      </c>
      <c r="B18" s="524" t="s">
        <v>415</v>
      </c>
      <c r="C18" s="485">
        <f t="shared" ref="C18:D18" si="16">C19+C20</f>
        <v>0</v>
      </c>
      <c r="D18" s="485">
        <f t="shared" si="16"/>
        <v>0</v>
      </c>
      <c r="E18" s="486">
        <f t="shared" si="5"/>
        <v>0</v>
      </c>
      <c r="F18" s="485">
        <f t="shared" ref="F18" si="17">F19+F20</f>
        <v>0</v>
      </c>
      <c r="G18" s="486">
        <f t="shared" si="7"/>
        <v>0</v>
      </c>
      <c r="H18" s="485">
        <f t="shared" ref="H18" si="18">H19+H20</f>
        <v>0</v>
      </c>
      <c r="I18" s="486">
        <f t="shared" si="7"/>
        <v>0</v>
      </c>
      <c r="J18" s="485">
        <f t="shared" ref="J18" si="19">J19+J20</f>
        <v>0</v>
      </c>
      <c r="K18" s="486">
        <f t="shared" si="7"/>
        <v>0</v>
      </c>
      <c r="L18" s="485">
        <f t="shared" ref="L18" si="20">L19+L20</f>
        <v>0</v>
      </c>
      <c r="M18" s="486">
        <f t="shared" si="7"/>
        <v>0</v>
      </c>
    </row>
    <row r="19" spans="1:13" s="482" customFormat="1" ht="30" customHeight="1" x14ac:dyDescent="0.25">
      <c r="A19" s="489" t="s">
        <v>319</v>
      </c>
      <c r="B19" s="490" t="s">
        <v>416</v>
      </c>
      <c r="C19" s="491"/>
      <c r="D19" s="491"/>
      <c r="E19" s="492">
        <f t="shared" si="5"/>
        <v>0</v>
      </c>
      <c r="F19" s="491"/>
      <c r="G19" s="492">
        <f t="shared" si="7"/>
        <v>0</v>
      </c>
      <c r="H19" s="493"/>
      <c r="I19" s="492">
        <f t="shared" si="7"/>
        <v>0</v>
      </c>
      <c r="J19" s="493"/>
      <c r="K19" s="492">
        <f t="shared" si="7"/>
        <v>0</v>
      </c>
      <c r="L19" s="493"/>
      <c r="M19" s="492">
        <f t="shared" si="7"/>
        <v>0</v>
      </c>
    </row>
    <row r="20" spans="1:13" s="482" customFormat="1" ht="30" customHeight="1" x14ac:dyDescent="0.25">
      <c r="A20" s="489" t="s">
        <v>321</v>
      </c>
      <c r="B20" s="490" t="s">
        <v>417</v>
      </c>
      <c r="C20" s="491"/>
      <c r="D20" s="491"/>
      <c r="E20" s="492">
        <f t="shared" si="5"/>
        <v>0</v>
      </c>
      <c r="F20" s="491"/>
      <c r="G20" s="492">
        <f t="shared" si="7"/>
        <v>0</v>
      </c>
      <c r="H20" s="493"/>
      <c r="I20" s="492">
        <f t="shared" si="7"/>
        <v>0</v>
      </c>
      <c r="J20" s="493"/>
      <c r="K20" s="492">
        <f t="shared" si="7"/>
        <v>0</v>
      </c>
      <c r="L20" s="493"/>
      <c r="M20" s="492">
        <f t="shared" si="7"/>
        <v>0</v>
      </c>
    </row>
    <row r="21" spans="1:13" s="482" customFormat="1" ht="39.950000000000003" customHeight="1" x14ac:dyDescent="0.25">
      <c r="A21" s="483" t="s">
        <v>323</v>
      </c>
      <c r="B21" s="484" t="s">
        <v>418</v>
      </c>
      <c r="C21" s="485">
        <f t="shared" ref="C21:D21" si="21">C22+C23+C24+C25+C26</f>
        <v>0</v>
      </c>
      <c r="D21" s="485">
        <f t="shared" si="21"/>
        <v>0</v>
      </c>
      <c r="E21" s="486">
        <f t="shared" si="5"/>
        <v>0</v>
      </c>
      <c r="F21" s="485">
        <f t="shared" ref="F21" si="22">F22+F23+F24+F25+F26</f>
        <v>0</v>
      </c>
      <c r="G21" s="486">
        <f t="shared" si="7"/>
        <v>0</v>
      </c>
      <c r="H21" s="485">
        <f t="shared" ref="H21" si="23">H22+H23+H24+H25+H26</f>
        <v>0</v>
      </c>
      <c r="I21" s="486">
        <f t="shared" si="7"/>
        <v>0</v>
      </c>
      <c r="J21" s="485">
        <f t="shared" ref="J21" si="24">J22+J23+J24+J25+J26</f>
        <v>0</v>
      </c>
      <c r="K21" s="486">
        <f t="shared" si="7"/>
        <v>0</v>
      </c>
      <c r="L21" s="485">
        <f t="shared" ref="L21" si="25">L22+L23+L24+L25+L26</f>
        <v>0</v>
      </c>
      <c r="M21" s="486">
        <f t="shared" si="7"/>
        <v>0</v>
      </c>
    </row>
    <row r="22" spans="1:13" s="482" customFormat="1" ht="30" customHeight="1" x14ac:dyDescent="0.25">
      <c r="A22" s="489" t="s">
        <v>299</v>
      </c>
      <c r="B22" s="490" t="s">
        <v>419</v>
      </c>
      <c r="C22" s="491"/>
      <c r="D22" s="491"/>
      <c r="E22" s="492">
        <f t="shared" si="5"/>
        <v>0</v>
      </c>
      <c r="F22" s="491"/>
      <c r="G22" s="492">
        <f t="shared" si="7"/>
        <v>0</v>
      </c>
      <c r="H22" s="493"/>
      <c r="I22" s="492">
        <f t="shared" si="7"/>
        <v>0</v>
      </c>
      <c r="J22" s="493"/>
      <c r="K22" s="492">
        <f t="shared" si="7"/>
        <v>0</v>
      </c>
      <c r="L22" s="493"/>
      <c r="M22" s="492">
        <f t="shared" si="7"/>
        <v>0</v>
      </c>
    </row>
    <row r="23" spans="1:13" s="482" customFormat="1" ht="39.950000000000003" customHeight="1" x14ac:dyDescent="0.25">
      <c r="A23" s="489" t="s">
        <v>301</v>
      </c>
      <c r="B23" s="490" t="s">
        <v>420</v>
      </c>
      <c r="C23" s="491"/>
      <c r="D23" s="491"/>
      <c r="E23" s="492">
        <f t="shared" si="5"/>
        <v>0</v>
      </c>
      <c r="F23" s="491"/>
      <c r="G23" s="492">
        <f t="shared" si="7"/>
        <v>0</v>
      </c>
      <c r="H23" s="493"/>
      <c r="I23" s="492">
        <f t="shared" si="7"/>
        <v>0</v>
      </c>
      <c r="J23" s="493"/>
      <c r="K23" s="492">
        <f t="shared" si="7"/>
        <v>0</v>
      </c>
      <c r="L23" s="493"/>
      <c r="M23" s="492">
        <f t="shared" si="7"/>
        <v>0</v>
      </c>
    </row>
    <row r="24" spans="1:13" s="482" customFormat="1" ht="39.950000000000003" customHeight="1" x14ac:dyDescent="0.25">
      <c r="A24" s="489" t="s">
        <v>303</v>
      </c>
      <c r="B24" s="490" t="s">
        <v>421</v>
      </c>
      <c r="C24" s="491"/>
      <c r="D24" s="491"/>
      <c r="E24" s="492">
        <f t="shared" si="5"/>
        <v>0</v>
      </c>
      <c r="F24" s="491"/>
      <c r="G24" s="492">
        <f t="shared" si="7"/>
        <v>0</v>
      </c>
      <c r="H24" s="493"/>
      <c r="I24" s="492">
        <f t="shared" si="7"/>
        <v>0</v>
      </c>
      <c r="J24" s="493"/>
      <c r="K24" s="492">
        <f t="shared" si="7"/>
        <v>0</v>
      </c>
      <c r="L24" s="493"/>
      <c r="M24" s="492">
        <f t="shared" si="7"/>
        <v>0</v>
      </c>
    </row>
    <row r="25" spans="1:13" s="482" customFormat="1" ht="39.950000000000003" customHeight="1" x14ac:dyDescent="0.25">
      <c r="A25" s="489" t="s">
        <v>305</v>
      </c>
      <c r="B25" s="490" t="s">
        <v>422</v>
      </c>
      <c r="C25" s="491"/>
      <c r="D25" s="491"/>
      <c r="E25" s="492">
        <f t="shared" si="5"/>
        <v>0</v>
      </c>
      <c r="F25" s="491"/>
      <c r="G25" s="492">
        <f t="shared" si="7"/>
        <v>0</v>
      </c>
      <c r="H25" s="493"/>
      <c r="I25" s="492">
        <f t="shared" si="7"/>
        <v>0</v>
      </c>
      <c r="J25" s="493"/>
      <c r="K25" s="492">
        <f t="shared" si="7"/>
        <v>0</v>
      </c>
      <c r="L25" s="493"/>
      <c r="M25" s="492">
        <f t="shared" si="7"/>
        <v>0</v>
      </c>
    </row>
    <row r="26" spans="1:13" s="482" customFormat="1" ht="30" customHeight="1" x14ac:dyDescent="0.25">
      <c r="A26" s="489" t="s">
        <v>307</v>
      </c>
      <c r="B26" s="490" t="s">
        <v>423</v>
      </c>
      <c r="C26" s="491"/>
      <c r="D26" s="491"/>
      <c r="E26" s="492">
        <f t="shared" si="5"/>
        <v>0</v>
      </c>
      <c r="F26" s="491"/>
      <c r="G26" s="492">
        <f t="shared" si="7"/>
        <v>0</v>
      </c>
      <c r="H26" s="493"/>
      <c r="I26" s="492">
        <f t="shared" si="7"/>
        <v>0</v>
      </c>
      <c r="J26" s="493"/>
      <c r="K26" s="492">
        <f t="shared" si="7"/>
        <v>0</v>
      </c>
      <c r="L26" s="493"/>
      <c r="M26" s="492">
        <f t="shared" si="7"/>
        <v>0</v>
      </c>
    </row>
    <row r="27" spans="1:13" s="482" customFormat="1" ht="60" customHeight="1" x14ac:dyDescent="0.25">
      <c r="A27" s="483" t="s">
        <v>358</v>
      </c>
      <c r="B27" s="484" t="s">
        <v>424</v>
      </c>
      <c r="C27" s="491"/>
      <c r="D27" s="491"/>
      <c r="E27" s="486">
        <f t="shared" si="5"/>
        <v>0</v>
      </c>
      <c r="F27" s="491"/>
      <c r="G27" s="486">
        <f t="shared" si="7"/>
        <v>0</v>
      </c>
      <c r="H27" s="493"/>
      <c r="I27" s="486">
        <f t="shared" si="7"/>
        <v>0</v>
      </c>
      <c r="J27" s="493"/>
      <c r="K27" s="486">
        <f t="shared" si="7"/>
        <v>0</v>
      </c>
      <c r="L27" s="493"/>
      <c r="M27" s="486">
        <f t="shared" si="7"/>
        <v>0</v>
      </c>
    </row>
    <row r="28" spans="1:13" s="482" customFormat="1" ht="39.950000000000003" customHeight="1" x14ac:dyDescent="0.25">
      <c r="A28" s="483" t="s">
        <v>332</v>
      </c>
      <c r="B28" s="484" t="s">
        <v>425</v>
      </c>
      <c r="C28" s="485">
        <f t="shared" ref="C28:D28" si="26">C29+C30</f>
        <v>0</v>
      </c>
      <c r="D28" s="485">
        <f t="shared" si="26"/>
        <v>0</v>
      </c>
      <c r="E28" s="486">
        <f t="shared" si="5"/>
        <v>0</v>
      </c>
      <c r="F28" s="485">
        <f t="shared" ref="F28" si="27">F29+F30</f>
        <v>0</v>
      </c>
      <c r="G28" s="486">
        <f t="shared" si="7"/>
        <v>0</v>
      </c>
      <c r="H28" s="485">
        <f t="shared" ref="H28" si="28">H29+H30</f>
        <v>0</v>
      </c>
      <c r="I28" s="486">
        <f t="shared" si="7"/>
        <v>0</v>
      </c>
      <c r="J28" s="485">
        <f t="shared" ref="J28" si="29">J29+J30</f>
        <v>0</v>
      </c>
      <c r="K28" s="486">
        <f t="shared" si="7"/>
        <v>0</v>
      </c>
      <c r="L28" s="485">
        <f t="shared" ref="L28" si="30">L29+L30</f>
        <v>0</v>
      </c>
      <c r="M28" s="486">
        <f t="shared" si="7"/>
        <v>0</v>
      </c>
    </row>
    <row r="29" spans="1:13" s="482" customFormat="1" ht="30" customHeight="1" x14ac:dyDescent="0.25">
      <c r="A29" s="489" t="s">
        <v>334</v>
      </c>
      <c r="B29" s="490" t="s">
        <v>426</v>
      </c>
      <c r="C29" s="491"/>
      <c r="D29" s="491"/>
      <c r="E29" s="492">
        <f t="shared" si="5"/>
        <v>0</v>
      </c>
      <c r="F29" s="491"/>
      <c r="G29" s="492">
        <f t="shared" si="7"/>
        <v>0</v>
      </c>
      <c r="H29" s="493"/>
      <c r="I29" s="492">
        <f t="shared" si="7"/>
        <v>0</v>
      </c>
      <c r="J29" s="493"/>
      <c r="K29" s="492">
        <f t="shared" si="7"/>
        <v>0</v>
      </c>
      <c r="L29" s="493"/>
      <c r="M29" s="492">
        <f t="shared" si="7"/>
        <v>0</v>
      </c>
    </row>
    <row r="30" spans="1:13" s="482" customFormat="1" ht="30" customHeight="1" x14ac:dyDescent="0.25">
      <c r="A30" s="489" t="s">
        <v>336</v>
      </c>
      <c r="B30" s="490" t="s">
        <v>427</v>
      </c>
      <c r="C30" s="491"/>
      <c r="D30" s="491"/>
      <c r="E30" s="492">
        <f t="shared" si="5"/>
        <v>0</v>
      </c>
      <c r="F30" s="491"/>
      <c r="G30" s="492">
        <f t="shared" si="7"/>
        <v>0</v>
      </c>
      <c r="H30" s="493"/>
      <c r="I30" s="492">
        <f t="shared" si="7"/>
        <v>0</v>
      </c>
      <c r="J30" s="493"/>
      <c r="K30" s="492">
        <f t="shared" si="7"/>
        <v>0</v>
      </c>
      <c r="L30" s="493"/>
      <c r="M30" s="492">
        <f t="shared" si="7"/>
        <v>0</v>
      </c>
    </row>
    <row r="31" spans="1:13" s="482" customFormat="1" ht="60" customHeight="1" x14ac:dyDescent="0.25">
      <c r="A31" s="483" t="s">
        <v>338</v>
      </c>
      <c r="B31" s="484" t="s">
        <v>428</v>
      </c>
      <c r="C31" s="485">
        <f t="shared" ref="C31:D31" si="31">C32+C33</f>
        <v>0</v>
      </c>
      <c r="D31" s="485">
        <f t="shared" si="31"/>
        <v>0</v>
      </c>
      <c r="E31" s="486">
        <f t="shared" si="5"/>
        <v>0</v>
      </c>
      <c r="F31" s="485">
        <f t="shared" ref="F31" si="32">F32+F33</f>
        <v>0</v>
      </c>
      <c r="G31" s="486">
        <f t="shared" si="7"/>
        <v>0</v>
      </c>
      <c r="H31" s="485">
        <f t="shared" ref="H31" si="33">H32+H33</f>
        <v>0</v>
      </c>
      <c r="I31" s="486">
        <f t="shared" si="7"/>
        <v>0</v>
      </c>
      <c r="J31" s="485">
        <f t="shared" ref="J31" si="34">J32+J33</f>
        <v>0</v>
      </c>
      <c r="K31" s="486">
        <f t="shared" si="7"/>
        <v>0</v>
      </c>
      <c r="L31" s="485">
        <f t="shared" ref="L31" si="35">L32+L33</f>
        <v>0</v>
      </c>
      <c r="M31" s="486">
        <f t="shared" si="7"/>
        <v>0</v>
      </c>
    </row>
    <row r="32" spans="1:13" s="482" customFormat="1" ht="30" customHeight="1" x14ac:dyDescent="0.25">
      <c r="A32" s="489" t="s">
        <v>299</v>
      </c>
      <c r="B32" s="490" t="s">
        <v>429</v>
      </c>
      <c r="C32" s="491"/>
      <c r="D32" s="491"/>
      <c r="E32" s="492">
        <f t="shared" si="5"/>
        <v>0</v>
      </c>
      <c r="F32" s="491"/>
      <c r="G32" s="492">
        <f t="shared" si="7"/>
        <v>0</v>
      </c>
      <c r="H32" s="493"/>
      <c r="I32" s="492">
        <f t="shared" si="7"/>
        <v>0</v>
      </c>
      <c r="J32" s="493"/>
      <c r="K32" s="492">
        <f t="shared" si="7"/>
        <v>0</v>
      </c>
      <c r="L32" s="493"/>
      <c r="M32" s="492">
        <f t="shared" si="7"/>
        <v>0</v>
      </c>
    </row>
    <row r="33" spans="1:13" s="482" customFormat="1" ht="30" customHeight="1" x14ac:dyDescent="0.25">
      <c r="A33" s="489" t="s">
        <v>341</v>
      </c>
      <c r="B33" s="490" t="s">
        <v>430</v>
      </c>
      <c r="C33" s="491"/>
      <c r="D33" s="491"/>
      <c r="E33" s="492">
        <f t="shared" si="5"/>
        <v>0</v>
      </c>
      <c r="F33" s="491"/>
      <c r="G33" s="492">
        <f t="shared" si="7"/>
        <v>0</v>
      </c>
      <c r="H33" s="493"/>
      <c r="I33" s="492">
        <f t="shared" si="7"/>
        <v>0</v>
      </c>
      <c r="J33" s="493"/>
      <c r="K33" s="492">
        <f t="shared" si="7"/>
        <v>0</v>
      </c>
      <c r="L33" s="493"/>
      <c r="M33" s="492">
        <f t="shared" si="7"/>
        <v>0</v>
      </c>
    </row>
    <row r="34" spans="1:13" s="482" customFormat="1" ht="39.950000000000003" customHeight="1" x14ac:dyDescent="0.25">
      <c r="A34" s="483" t="s">
        <v>343</v>
      </c>
      <c r="B34" s="484" t="s">
        <v>431</v>
      </c>
      <c r="C34" s="485">
        <f t="shared" ref="C34:D34" si="36">C35+C36</f>
        <v>0</v>
      </c>
      <c r="D34" s="485">
        <f t="shared" si="36"/>
        <v>0</v>
      </c>
      <c r="E34" s="486">
        <f t="shared" si="5"/>
        <v>0</v>
      </c>
      <c r="F34" s="485">
        <f t="shared" ref="F34" si="37">F35+F36</f>
        <v>0</v>
      </c>
      <c r="G34" s="486">
        <f t="shared" si="7"/>
        <v>0</v>
      </c>
      <c r="H34" s="485">
        <f t="shared" ref="H34" si="38">H35+H36</f>
        <v>0</v>
      </c>
      <c r="I34" s="486">
        <f t="shared" si="7"/>
        <v>0</v>
      </c>
      <c r="J34" s="485">
        <f t="shared" ref="J34" si="39">J35+J36</f>
        <v>0</v>
      </c>
      <c r="K34" s="486">
        <f t="shared" si="7"/>
        <v>0</v>
      </c>
      <c r="L34" s="485">
        <f t="shared" ref="L34" si="40">L35+L36</f>
        <v>0</v>
      </c>
      <c r="M34" s="486">
        <f t="shared" si="7"/>
        <v>0</v>
      </c>
    </row>
    <row r="35" spans="1:13" s="482" customFormat="1" ht="30" customHeight="1" x14ac:dyDescent="0.25">
      <c r="A35" s="489" t="s">
        <v>299</v>
      </c>
      <c r="B35" s="490" t="s">
        <v>432</v>
      </c>
      <c r="C35" s="491"/>
      <c r="D35" s="491"/>
      <c r="E35" s="492">
        <f t="shared" si="5"/>
        <v>0</v>
      </c>
      <c r="F35" s="491"/>
      <c r="G35" s="492">
        <f t="shared" si="7"/>
        <v>0</v>
      </c>
      <c r="H35" s="493"/>
      <c r="I35" s="492">
        <f t="shared" si="7"/>
        <v>0</v>
      </c>
      <c r="J35" s="493"/>
      <c r="K35" s="492">
        <f t="shared" si="7"/>
        <v>0</v>
      </c>
      <c r="L35" s="493"/>
      <c r="M35" s="492">
        <f t="shared" si="7"/>
        <v>0</v>
      </c>
    </row>
    <row r="36" spans="1:13" s="482" customFormat="1" ht="30" customHeight="1" x14ac:dyDescent="0.25">
      <c r="A36" s="489" t="s">
        <v>341</v>
      </c>
      <c r="B36" s="490" t="s">
        <v>433</v>
      </c>
      <c r="C36" s="491"/>
      <c r="D36" s="491"/>
      <c r="E36" s="492">
        <f t="shared" si="5"/>
        <v>0</v>
      </c>
      <c r="F36" s="491"/>
      <c r="G36" s="492">
        <f t="shared" si="7"/>
        <v>0</v>
      </c>
      <c r="H36" s="493"/>
      <c r="I36" s="492">
        <f t="shared" si="7"/>
        <v>0</v>
      </c>
      <c r="J36" s="493"/>
      <c r="K36" s="492">
        <f t="shared" si="7"/>
        <v>0</v>
      </c>
      <c r="L36" s="493"/>
      <c r="M36" s="492">
        <f t="shared" si="7"/>
        <v>0</v>
      </c>
    </row>
    <row r="37" spans="1:13" s="482" customFormat="1" ht="30" customHeight="1" x14ac:dyDescent="0.25">
      <c r="A37" s="483" t="s">
        <v>347</v>
      </c>
      <c r="B37" s="484" t="s">
        <v>434</v>
      </c>
      <c r="C37" s="485">
        <f t="shared" ref="C37:D37" si="41">C38+C39</f>
        <v>0</v>
      </c>
      <c r="D37" s="485">
        <f t="shared" si="41"/>
        <v>0</v>
      </c>
      <c r="E37" s="486">
        <f t="shared" si="5"/>
        <v>0</v>
      </c>
      <c r="F37" s="485">
        <f t="shared" ref="F37" si="42">F38+F39</f>
        <v>0</v>
      </c>
      <c r="G37" s="486">
        <f t="shared" si="7"/>
        <v>0</v>
      </c>
      <c r="H37" s="485">
        <f t="shared" ref="H37" si="43">H38+H39</f>
        <v>0</v>
      </c>
      <c r="I37" s="486">
        <f t="shared" si="7"/>
        <v>0</v>
      </c>
      <c r="J37" s="485">
        <f t="shared" ref="J37" si="44">J38+J39</f>
        <v>0</v>
      </c>
      <c r="K37" s="486">
        <f t="shared" si="7"/>
        <v>0</v>
      </c>
      <c r="L37" s="485">
        <f t="shared" ref="L37" si="45">L38+L39</f>
        <v>0</v>
      </c>
      <c r="M37" s="486">
        <f t="shared" si="7"/>
        <v>0</v>
      </c>
    </row>
    <row r="38" spans="1:13" s="482" customFormat="1" ht="30" customHeight="1" x14ac:dyDescent="0.25">
      <c r="A38" s="489" t="s">
        <v>299</v>
      </c>
      <c r="B38" s="490" t="s">
        <v>435</v>
      </c>
      <c r="C38" s="491"/>
      <c r="D38" s="491"/>
      <c r="E38" s="492">
        <f t="shared" si="5"/>
        <v>0</v>
      </c>
      <c r="F38" s="491"/>
      <c r="G38" s="492">
        <f t="shared" si="7"/>
        <v>0</v>
      </c>
      <c r="H38" s="493"/>
      <c r="I38" s="492">
        <f t="shared" si="7"/>
        <v>0</v>
      </c>
      <c r="J38" s="493"/>
      <c r="K38" s="492">
        <f t="shared" si="7"/>
        <v>0</v>
      </c>
      <c r="L38" s="493"/>
      <c r="M38" s="492">
        <f t="shared" si="7"/>
        <v>0</v>
      </c>
    </row>
    <row r="39" spans="1:13" s="482" customFormat="1" ht="30" customHeight="1" x14ac:dyDescent="0.25">
      <c r="A39" s="489" t="s">
        <v>341</v>
      </c>
      <c r="B39" s="490" t="s">
        <v>436</v>
      </c>
      <c r="C39" s="491"/>
      <c r="D39" s="491"/>
      <c r="E39" s="492">
        <f t="shared" si="5"/>
        <v>0</v>
      </c>
      <c r="F39" s="491"/>
      <c r="G39" s="492">
        <f t="shared" si="7"/>
        <v>0</v>
      </c>
      <c r="H39" s="493"/>
      <c r="I39" s="492">
        <f t="shared" si="7"/>
        <v>0</v>
      </c>
      <c r="J39" s="493"/>
      <c r="K39" s="492">
        <f t="shared" si="7"/>
        <v>0</v>
      </c>
      <c r="L39" s="493"/>
      <c r="M39" s="492">
        <f t="shared" si="7"/>
        <v>0</v>
      </c>
    </row>
    <row r="40" spans="1:13" s="482" customFormat="1" ht="60" customHeight="1" x14ac:dyDescent="0.25">
      <c r="A40" s="483" t="s">
        <v>351</v>
      </c>
      <c r="B40" s="484" t="s">
        <v>437</v>
      </c>
      <c r="C40" s="491"/>
      <c r="D40" s="491"/>
      <c r="E40" s="486">
        <f t="shared" si="5"/>
        <v>0</v>
      </c>
      <c r="F40" s="491"/>
      <c r="G40" s="486">
        <f t="shared" si="7"/>
        <v>0</v>
      </c>
      <c r="H40" s="485"/>
      <c r="I40" s="486">
        <f t="shared" si="7"/>
        <v>0</v>
      </c>
      <c r="J40" s="485"/>
      <c r="K40" s="486">
        <f t="shared" si="7"/>
        <v>0</v>
      </c>
      <c r="L40" s="485"/>
      <c r="M40" s="486">
        <f t="shared" si="7"/>
        <v>0</v>
      </c>
    </row>
    <row r="41" spans="1:13" s="482" customFormat="1" ht="30" customHeight="1" x14ac:dyDescent="0.25">
      <c r="A41" s="483" t="s">
        <v>353</v>
      </c>
      <c r="B41" s="484" t="s">
        <v>438</v>
      </c>
      <c r="C41" s="491"/>
      <c r="D41" s="491"/>
      <c r="E41" s="486">
        <f t="shared" si="5"/>
        <v>0</v>
      </c>
      <c r="F41" s="491"/>
      <c r="G41" s="486">
        <f t="shared" si="7"/>
        <v>0</v>
      </c>
      <c r="H41" s="485"/>
      <c r="I41" s="486">
        <f t="shared" si="7"/>
        <v>0</v>
      </c>
      <c r="J41" s="485"/>
      <c r="K41" s="486">
        <f t="shared" si="7"/>
        <v>0</v>
      </c>
      <c r="L41" s="485"/>
      <c r="M41" s="486">
        <f t="shared" si="7"/>
        <v>0</v>
      </c>
    </row>
    <row r="42" spans="1:13" s="482" customFormat="1" ht="30" customHeight="1" x14ac:dyDescent="0.25">
      <c r="A42" s="483" t="s">
        <v>355</v>
      </c>
      <c r="B42" s="484" t="s">
        <v>439</v>
      </c>
      <c r="C42" s="491"/>
      <c r="D42" s="491"/>
      <c r="E42" s="486">
        <f t="shared" si="5"/>
        <v>0</v>
      </c>
      <c r="F42" s="491"/>
      <c r="G42" s="486">
        <f t="shared" si="7"/>
        <v>0</v>
      </c>
      <c r="H42" s="485"/>
      <c r="I42" s="486">
        <f t="shared" si="7"/>
        <v>0</v>
      </c>
      <c r="J42" s="485"/>
      <c r="K42" s="486">
        <f t="shared" si="7"/>
        <v>0</v>
      </c>
      <c r="L42" s="485"/>
      <c r="M42" s="486">
        <f t="shared" si="7"/>
        <v>0</v>
      </c>
    </row>
    <row r="43" spans="1:13" s="482" customFormat="1" ht="39.950000000000003" customHeight="1" x14ac:dyDescent="0.25">
      <c r="A43" s="478" t="s">
        <v>357</v>
      </c>
      <c r="B43" s="479"/>
      <c r="C43" s="495">
        <f>C44+C50+C54+C57+C63+C64+C67+C70+C73+C76+C77+C78</f>
        <v>0</v>
      </c>
      <c r="D43" s="495">
        <f>D44+D50+D54+D57+D63+D64+D67+D70+D73+D76+D77+D78</f>
        <v>0</v>
      </c>
      <c r="E43" s="481">
        <f t="shared" si="5"/>
        <v>0</v>
      </c>
      <c r="F43" s="495">
        <f>F44+F50+F54+F57+F63+F64+F67+F70+F73+F76+F77+F78</f>
        <v>0</v>
      </c>
      <c r="G43" s="481">
        <f t="shared" si="7"/>
        <v>0</v>
      </c>
      <c r="H43" s="495">
        <f>H44+H50+H54+H57+H63+H64+H67+H70+H73+H76+H77+H78</f>
        <v>0</v>
      </c>
      <c r="I43" s="481">
        <f t="shared" si="7"/>
        <v>0</v>
      </c>
      <c r="J43" s="495">
        <f>J44+J50+J54+J57+J63+J64+J67+J70+J73+J76+J77+J78</f>
        <v>0</v>
      </c>
      <c r="K43" s="481">
        <f t="shared" si="7"/>
        <v>0</v>
      </c>
      <c r="L43" s="495">
        <f>L44+L50+L54+L57+L63+L64+L67+L70+L73+L76+L77+L78</f>
        <v>0</v>
      </c>
      <c r="M43" s="481">
        <f t="shared" si="7"/>
        <v>0</v>
      </c>
    </row>
    <row r="44" spans="1:13" s="482" customFormat="1" ht="39.950000000000003" customHeight="1" x14ac:dyDescent="0.25">
      <c r="A44" s="483" t="s">
        <v>297</v>
      </c>
      <c r="B44" s="484"/>
      <c r="C44" s="496">
        <f>C45+C46+C47+C48+C49</f>
        <v>0</v>
      </c>
      <c r="D44" s="496">
        <f>D45+D46+D47+D48+D49</f>
        <v>0</v>
      </c>
      <c r="E44" s="486">
        <f t="shared" si="5"/>
        <v>0</v>
      </c>
      <c r="F44" s="496">
        <f>F45+F46+F47+F48+F49</f>
        <v>0</v>
      </c>
      <c r="G44" s="486">
        <f t="shared" si="7"/>
        <v>0</v>
      </c>
      <c r="H44" s="496">
        <f>H45+H46+H47+H48+H49</f>
        <v>0</v>
      </c>
      <c r="I44" s="486">
        <f t="shared" si="7"/>
        <v>0</v>
      </c>
      <c r="J44" s="496">
        <f>J45+J46+J47+J48+J49</f>
        <v>0</v>
      </c>
      <c r="K44" s="486">
        <f t="shared" si="7"/>
        <v>0</v>
      </c>
      <c r="L44" s="496">
        <f>L45+L46+L47+L48+L49</f>
        <v>0</v>
      </c>
      <c r="M44" s="486">
        <f t="shared" si="7"/>
        <v>0</v>
      </c>
    </row>
    <row r="45" spans="1:13" s="482" customFormat="1" ht="30" customHeight="1" x14ac:dyDescent="0.25">
      <c r="A45" s="489" t="s">
        <v>299</v>
      </c>
      <c r="B45" s="490"/>
      <c r="C45" s="497">
        <f>ROUND(IF(C9=0,0,C81/C9),2)</f>
        <v>0</v>
      </c>
      <c r="D45" s="497">
        <f t="shared" ref="D45:F49" si="46">ROUND(IF(D9=0,0,D81/D9),2)</f>
        <v>0</v>
      </c>
      <c r="E45" s="492">
        <f t="shared" si="5"/>
        <v>0</v>
      </c>
      <c r="F45" s="497">
        <f t="shared" si="46"/>
        <v>0</v>
      </c>
      <c r="G45" s="492">
        <f t="shared" si="7"/>
        <v>0</v>
      </c>
      <c r="H45" s="497"/>
      <c r="I45" s="492">
        <f t="shared" si="7"/>
        <v>0</v>
      </c>
      <c r="J45" s="497"/>
      <c r="K45" s="492">
        <f t="shared" si="7"/>
        <v>0</v>
      </c>
      <c r="L45" s="497"/>
      <c r="M45" s="492">
        <f t="shared" si="7"/>
        <v>0</v>
      </c>
    </row>
    <row r="46" spans="1:13" s="482" customFormat="1" ht="39.950000000000003" customHeight="1" x14ac:dyDescent="0.25">
      <c r="A46" s="489" t="s">
        <v>301</v>
      </c>
      <c r="B46" s="490"/>
      <c r="C46" s="497">
        <f t="shared" ref="C46:C49" si="47">ROUND(IF(C10=0,0,C82/C10),2)</f>
        <v>0</v>
      </c>
      <c r="D46" s="497">
        <f t="shared" si="46"/>
        <v>0</v>
      </c>
      <c r="E46" s="492">
        <f t="shared" si="5"/>
        <v>0</v>
      </c>
      <c r="F46" s="497">
        <f t="shared" si="46"/>
        <v>0</v>
      </c>
      <c r="G46" s="492">
        <f t="shared" si="7"/>
        <v>0</v>
      </c>
      <c r="H46" s="497"/>
      <c r="I46" s="492">
        <f t="shared" si="7"/>
        <v>0</v>
      </c>
      <c r="J46" s="497"/>
      <c r="K46" s="492">
        <f t="shared" si="7"/>
        <v>0</v>
      </c>
      <c r="L46" s="497"/>
      <c r="M46" s="492">
        <f t="shared" si="7"/>
        <v>0</v>
      </c>
    </row>
    <row r="47" spans="1:13" s="482" customFormat="1" ht="39.950000000000003" customHeight="1" x14ac:dyDescent="0.25">
      <c r="A47" s="489" t="s">
        <v>303</v>
      </c>
      <c r="B47" s="490"/>
      <c r="C47" s="497">
        <f t="shared" si="47"/>
        <v>0</v>
      </c>
      <c r="D47" s="497">
        <f t="shared" si="46"/>
        <v>0</v>
      </c>
      <c r="E47" s="492">
        <f t="shared" si="5"/>
        <v>0</v>
      </c>
      <c r="F47" s="497">
        <f t="shared" si="46"/>
        <v>0</v>
      </c>
      <c r="G47" s="492">
        <f t="shared" si="7"/>
        <v>0</v>
      </c>
      <c r="H47" s="497"/>
      <c r="I47" s="492">
        <f t="shared" si="7"/>
        <v>0</v>
      </c>
      <c r="J47" s="497"/>
      <c r="K47" s="492">
        <f t="shared" si="7"/>
        <v>0</v>
      </c>
      <c r="L47" s="497"/>
      <c r="M47" s="492">
        <f t="shared" si="7"/>
        <v>0</v>
      </c>
    </row>
    <row r="48" spans="1:13" s="482" customFormat="1" ht="39.950000000000003" customHeight="1" x14ac:dyDescent="0.25">
      <c r="A48" s="489" t="s">
        <v>305</v>
      </c>
      <c r="B48" s="490"/>
      <c r="C48" s="497">
        <f t="shared" si="47"/>
        <v>0</v>
      </c>
      <c r="D48" s="497">
        <f t="shared" si="46"/>
        <v>0</v>
      </c>
      <c r="E48" s="492">
        <f t="shared" si="5"/>
        <v>0</v>
      </c>
      <c r="F48" s="497">
        <f t="shared" si="46"/>
        <v>0</v>
      </c>
      <c r="G48" s="492">
        <f t="shared" si="7"/>
        <v>0</v>
      </c>
      <c r="H48" s="497"/>
      <c r="I48" s="492">
        <f t="shared" si="7"/>
        <v>0</v>
      </c>
      <c r="J48" s="497"/>
      <c r="K48" s="492">
        <f t="shared" si="7"/>
        <v>0</v>
      </c>
      <c r="L48" s="497"/>
      <c r="M48" s="492">
        <f t="shared" si="7"/>
        <v>0</v>
      </c>
    </row>
    <row r="49" spans="1:13" s="482" customFormat="1" ht="30" customHeight="1" x14ac:dyDescent="0.25">
      <c r="A49" s="489" t="s">
        <v>307</v>
      </c>
      <c r="B49" s="490"/>
      <c r="C49" s="497">
        <f t="shared" si="47"/>
        <v>0</v>
      </c>
      <c r="D49" s="497">
        <f t="shared" si="46"/>
        <v>0</v>
      </c>
      <c r="E49" s="492">
        <f t="shared" si="5"/>
        <v>0</v>
      </c>
      <c r="F49" s="497">
        <f t="shared" si="46"/>
        <v>0</v>
      </c>
      <c r="G49" s="492">
        <f t="shared" si="7"/>
        <v>0</v>
      </c>
      <c r="H49" s="497"/>
      <c r="I49" s="492">
        <f t="shared" si="7"/>
        <v>0</v>
      </c>
      <c r="J49" s="497"/>
      <c r="K49" s="492">
        <f t="shared" si="7"/>
        <v>0</v>
      </c>
      <c r="L49" s="497"/>
      <c r="M49" s="492">
        <f t="shared" si="7"/>
        <v>0</v>
      </c>
    </row>
    <row r="50" spans="1:13" s="482" customFormat="1" ht="39.950000000000003" customHeight="1" x14ac:dyDescent="0.25">
      <c r="A50" s="483" t="s">
        <v>309</v>
      </c>
      <c r="B50" s="484"/>
      <c r="C50" s="496">
        <f>C51+C52+C53</f>
        <v>0</v>
      </c>
      <c r="D50" s="496">
        <f>D51+D52+D53</f>
        <v>0</v>
      </c>
      <c r="E50" s="486">
        <f t="shared" si="5"/>
        <v>0</v>
      </c>
      <c r="F50" s="496">
        <f>F51+F52+F53</f>
        <v>0</v>
      </c>
      <c r="G50" s="486">
        <f t="shared" si="7"/>
        <v>0</v>
      </c>
      <c r="H50" s="496">
        <f>H51+H52+H53</f>
        <v>0</v>
      </c>
      <c r="I50" s="486">
        <f t="shared" si="7"/>
        <v>0</v>
      </c>
      <c r="J50" s="496">
        <f>J51+J52+J53</f>
        <v>0</v>
      </c>
      <c r="K50" s="486">
        <f t="shared" si="7"/>
        <v>0</v>
      </c>
      <c r="L50" s="496">
        <f>L51+L52+L53</f>
        <v>0</v>
      </c>
      <c r="M50" s="486">
        <f t="shared" si="7"/>
        <v>0</v>
      </c>
    </row>
    <row r="51" spans="1:13" s="482" customFormat="1" ht="30" customHeight="1" x14ac:dyDescent="0.25">
      <c r="A51" s="489" t="s">
        <v>311</v>
      </c>
      <c r="B51" s="490"/>
      <c r="C51" s="497">
        <f t="shared" ref="C51:D53" si="48">ROUND(IF(C15=0,0,C87/C15),2)</f>
        <v>0</v>
      </c>
      <c r="D51" s="497">
        <f t="shared" si="48"/>
        <v>0</v>
      </c>
      <c r="E51" s="492">
        <f t="shared" si="5"/>
        <v>0</v>
      </c>
      <c r="F51" s="497">
        <f t="shared" ref="F51:F53" si="49">ROUND(IF(F15=0,0,F87/F15),2)</f>
        <v>0</v>
      </c>
      <c r="G51" s="492">
        <f t="shared" si="7"/>
        <v>0</v>
      </c>
      <c r="H51" s="497"/>
      <c r="I51" s="492">
        <f t="shared" si="7"/>
        <v>0</v>
      </c>
      <c r="J51" s="497"/>
      <c r="K51" s="492">
        <f t="shared" si="7"/>
        <v>0</v>
      </c>
      <c r="L51" s="497"/>
      <c r="M51" s="492">
        <f t="shared" si="7"/>
        <v>0</v>
      </c>
    </row>
    <row r="52" spans="1:13" s="482" customFormat="1" ht="39.950000000000003" customHeight="1" x14ac:dyDescent="0.25">
      <c r="A52" s="489" t="s">
        <v>313</v>
      </c>
      <c r="B52" s="490"/>
      <c r="C52" s="497">
        <f t="shared" si="48"/>
        <v>0</v>
      </c>
      <c r="D52" s="497">
        <f t="shared" si="48"/>
        <v>0</v>
      </c>
      <c r="E52" s="492">
        <f t="shared" si="5"/>
        <v>0</v>
      </c>
      <c r="F52" s="497">
        <f t="shared" si="49"/>
        <v>0</v>
      </c>
      <c r="G52" s="492">
        <f t="shared" si="7"/>
        <v>0</v>
      </c>
      <c r="H52" s="497"/>
      <c r="I52" s="492">
        <f t="shared" si="7"/>
        <v>0</v>
      </c>
      <c r="J52" s="497"/>
      <c r="K52" s="492">
        <f t="shared" si="7"/>
        <v>0</v>
      </c>
      <c r="L52" s="497"/>
      <c r="M52" s="492">
        <f t="shared" si="7"/>
        <v>0</v>
      </c>
    </row>
    <row r="53" spans="1:13" s="482" customFormat="1" ht="30" customHeight="1" x14ac:dyDescent="0.25">
      <c r="A53" s="489" t="s">
        <v>315</v>
      </c>
      <c r="B53" s="490"/>
      <c r="C53" s="497">
        <f t="shared" si="48"/>
        <v>0</v>
      </c>
      <c r="D53" s="497">
        <f t="shared" si="48"/>
        <v>0</v>
      </c>
      <c r="E53" s="492">
        <f t="shared" si="5"/>
        <v>0</v>
      </c>
      <c r="F53" s="497">
        <f t="shared" si="49"/>
        <v>0</v>
      </c>
      <c r="G53" s="492">
        <f t="shared" si="7"/>
        <v>0</v>
      </c>
      <c r="H53" s="497"/>
      <c r="I53" s="492">
        <f t="shared" si="7"/>
        <v>0</v>
      </c>
      <c r="J53" s="497"/>
      <c r="K53" s="492">
        <f t="shared" si="7"/>
        <v>0</v>
      </c>
      <c r="L53" s="497"/>
      <c r="M53" s="492">
        <f t="shared" si="7"/>
        <v>0</v>
      </c>
    </row>
    <row r="54" spans="1:13" s="482" customFormat="1" ht="30" customHeight="1" x14ac:dyDescent="0.25">
      <c r="A54" s="483" t="s">
        <v>317</v>
      </c>
      <c r="B54" s="484"/>
      <c r="C54" s="496">
        <f>C55+C56</f>
        <v>0</v>
      </c>
      <c r="D54" s="496">
        <f>D55+D56</f>
        <v>0</v>
      </c>
      <c r="E54" s="486">
        <f t="shared" si="5"/>
        <v>0</v>
      </c>
      <c r="F54" s="496">
        <f>F55+F56</f>
        <v>0</v>
      </c>
      <c r="G54" s="486">
        <f t="shared" si="7"/>
        <v>0</v>
      </c>
      <c r="H54" s="496">
        <f>H55+H56</f>
        <v>0</v>
      </c>
      <c r="I54" s="486">
        <f t="shared" si="7"/>
        <v>0</v>
      </c>
      <c r="J54" s="496">
        <f>J55+J56</f>
        <v>0</v>
      </c>
      <c r="K54" s="486">
        <f t="shared" si="7"/>
        <v>0</v>
      </c>
      <c r="L54" s="496">
        <f>L55+L56</f>
        <v>0</v>
      </c>
      <c r="M54" s="486">
        <f t="shared" si="7"/>
        <v>0</v>
      </c>
    </row>
    <row r="55" spans="1:13" s="482" customFormat="1" ht="30" customHeight="1" x14ac:dyDescent="0.25">
      <c r="A55" s="489" t="s">
        <v>319</v>
      </c>
      <c r="B55" s="490"/>
      <c r="C55" s="497">
        <f t="shared" ref="C55:D56" si="50">ROUND(IF(C19=0,0,C91/C19),2)</f>
        <v>0</v>
      </c>
      <c r="D55" s="497">
        <f t="shared" si="50"/>
        <v>0</v>
      </c>
      <c r="E55" s="492">
        <f t="shared" si="5"/>
        <v>0</v>
      </c>
      <c r="F55" s="497">
        <f t="shared" ref="F55:F56" si="51">ROUND(IF(F19=0,0,F91/F19),2)</f>
        <v>0</v>
      </c>
      <c r="G55" s="492">
        <f t="shared" si="7"/>
        <v>0</v>
      </c>
      <c r="H55" s="497"/>
      <c r="I55" s="492">
        <f t="shared" si="7"/>
        <v>0</v>
      </c>
      <c r="J55" s="497"/>
      <c r="K55" s="492">
        <f t="shared" si="7"/>
        <v>0</v>
      </c>
      <c r="L55" s="497"/>
      <c r="M55" s="492">
        <f t="shared" si="7"/>
        <v>0</v>
      </c>
    </row>
    <row r="56" spans="1:13" s="482" customFormat="1" ht="30" customHeight="1" x14ac:dyDescent="0.25">
      <c r="A56" s="489" t="s">
        <v>321</v>
      </c>
      <c r="B56" s="490"/>
      <c r="C56" s="497">
        <f t="shared" si="50"/>
        <v>0</v>
      </c>
      <c r="D56" s="497">
        <f t="shared" si="50"/>
        <v>0</v>
      </c>
      <c r="E56" s="492">
        <f t="shared" si="5"/>
        <v>0</v>
      </c>
      <c r="F56" s="497">
        <f t="shared" si="51"/>
        <v>0</v>
      </c>
      <c r="G56" s="492">
        <f t="shared" si="7"/>
        <v>0</v>
      </c>
      <c r="H56" s="497"/>
      <c r="I56" s="492">
        <f t="shared" si="7"/>
        <v>0</v>
      </c>
      <c r="J56" s="497"/>
      <c r="K56" s="492">
        <f t="shared" si="7"/>
        <v>0</v>
      </c>
      <c r="L56" s="497"/>
      <c r="M56" s="492">
        <f t="shared" si="7"/>
        <v>0</v>
      </c>
    </row>
    <row r="57" spans="1:13" s="482" customFormat="1" ht="39.950000000000003" customHeight="1" x14ac:dyDescent="0.25">
      <c r="A57" s="483" t="s">
        <v>323</v>
      </c>
      <c r="B57" s="484"/>
      <c r="C57" s="496">
        <f>C58+C59+C60+C61+C62</f>
        <v>0</v>
      </c>
      <c r="D57" s="496">
        <f>D58+D59+D60+D61+D62</f>
        <v>0</v>
      </c>
      <c r="E57" s="486">
        <f t="shared" si="5"/>
        <v>0</v>
      </c>
      <c r="F57" s="496">
        <f>F58+F59+F60+F61+F62</f>
        <v>0</v>
      </c>
      <c r="G57" s="486">
        <f t="shared" si="7"/>
        <v>0</v>
      </c>
      <c r="H57" s="496">
        <f>H58+H59+H60+H61+H62</f>
        <v>0</v>
      </c>
      <c r="I57" s="486">
        <f t="shared" si="7"/>
        <v>0</v>
      </c>
      <c r="J57" s="496">
        <f>J58+J59+J60+J61+J62</f>
        <v>0</v>
      </c>
      <c r="K57" s="486">
        <f t="shared" si="7"/>
        <v>0</v>
      </c>
      <c r="L57" s="496">
        <f>L58+L59+L60+L61+L62</f>
        <v>0</v>
      </c>
      <c r="M57" s="486">
        <f t="shared" si="7"/>
        <v>0</v>
      </c>
    </row>
    <row r="58" spans="1:13" s="482" customFormat="1" ht="30" customHeight="1" x14ac:dyDescent="0.25">
      <c r="A58" s="489" t="s">
        <v>299</v>
      </c>
      <c r="B58" s="490"/>
      <c r="C58" s="497">
        <f t="shared" ref="C58:D63" si="52">ROUND(IF(C22=0,0,C94/C22),2)</f>
        <v>0</v>
      </c>
      <c r="D58" s="497">
        <f t="shared" si="52"/>
        <v>0</v>
      </c>
      <c r="E58" s="492">
        <f t="shared" si="5"/>
        <v>0</v>
      </c>
      <c r="F58" s="497">
        <f t="shared" ref="F58:F63" si="53">ROUND(IF(F22=0,0,F94/F22),2)</f>
        <v>0</v>
      </c>
      <c r="G58" s="492">
        <f t="shared" si="7"/>
        <v>0</v>
      </c>
      <c r="H58" s="497"/>
      <c r="I58" s="492">
        <f t="shared" si="7"/>
        <v>0</v>
      </c>
      <c r="J58" s="497"/>
      <c r="K58" s="492">
        <f t="shared" si="7"/>
        <v>0</v>
      </c>
      <c r="L58" s="497"/>
      <c r="M58" s="492">
        <f t="shared" si="7"/>
        <v>0</v>
      </c>
    </row>
    <row r="59" spans="1:13" s="482" customFormat="1" ht="39.950000000000003" customHeight="1" x14ac:dyDescent="0.25">
      <c r="A59" s="489" t="s">
        <v>301</v>
      </c>
      <c r="B59" s="490"/>
      <c r="C59" s="497">
        <f t="shared" si="52"/>
        <v>0</v>
      </c>
      <c r="D59" s="497">
        <f t="shared" si="52"/>
        <v>0</v>
      </c>
      <c r="E59" s="492">
        <f t="shared" si="5"/>
        <v>0</v>
      </c>
      <c r="F59" s="497">
        <f t="shared" si="53"/>
        <v>0</v>
      </c>
      <c r="G59" s="492">
        <f t="shared" si="7"/>
        <v>0</v>
      </c>
      <c r="H59" s="497"/>
      <c r="I59" s="492">
        <f t="shared" si="7"/>
        <v>0</v>
      </c>
      <c r="J59" s="497"/>
      <c r="K59" s="492">
        <f t="shared" si="7"/>
        <v>0</v>
      </c>
      <c r="L59" s="497"/>
      <c r="M59" s="492">
        <f t="shared" si="7"/>
        <v>0</v>
      </c>
    </row>
    <row r="60" spans="1:13" s="482" customFormat="1" ht="39.950000000000003" customHeight="1" x14ac:dyDescent="0.25">
      <c r="A60" s="489" t="s">
        <v>303</v>
      </c>
      <c r="B60" s="490"/>
      <c r="C60" s="497">
        <f t="shared" si="52"/>
        <v>0</v>
      </c>
      <c r="D60" s="497">
        <f t="shared" si="52"/>
        <v>0</v>
      </c>
      <c r="E60" s="492">
        <f t="shared" si="5"/>
        <v>0</v>
      </c>
      <c r="F60" s="497">
        <f t="shared" si="53"/>
        <v>0</v>
      </c>
      <c r="G60" s="492">
        <f t="shared" si="7"/>
        <v>0</v>
      </c>
      <c r="H60" s="497"/>
      <c r="I60" s="492">
        <f t="shared" si="7"/>
        <v>0</v>
      </c>
      <c r="J60" s="497"/>
      <c r="K60" s="492">
        <f t="shared" si="7"/>
        <v>0</v>
      </c>
      <c r="L60" s="497"/>
      <c r="M60" s="492">
        <f t="shared" si="7"/>
        <v>0</v>
      </c>
    </row>
    <row r="61" spans="1:13" s="482" customFormat="1" ht="39.950000000000003" customHeight="1" x14ac:dyDescent="0.25">
      <c r="A61" s="489" t="s">
        <v>305</v>
      </c>
      <c r="B61" s="490"/>
      <c r="C61" s="497">
        <f t="shared" si="52"/>
        <v>0</v>
      </c>
      <c r="D61" s="497">
        <f t="shared" si="52"/>
        <v>0</v>
      </c>
      <c r="E61" s="492">
        <f t="shared" si="5"/>
        <v>0</v>
      </c>
      <c r="F61" s="497">
        <f t="shared" si="53"/>
        <v>0</v>
      </c>
      <c r="G61" s="492">
        <f t="shared" si="7"/>
        <v>0</v>
      </c>
      <c r="H61" s="497"/>
      <c r="I61" s="492">
        <f t="shared" si="7"/>
        <v>0</v>
      </c>
      <c r="J61" s="497"/>
      <c r="K61" s="492">
        <f t="shared" si="7"/>
        <v>0</v>
      </c>
      <c r="L61" s="497"/>
      <c r="M61" s="492">
        <f t="shared" si="7"/>
        <v>0</v>
      </c>
    </row>
    <row r="62" spans="1:13" s="482" customFormat="1" ht="30" customHeight="1" x14ac:dyDescent="0.25">
      <c r="A62" s="489" t="s">
        <v>307</v>
      </c>
      <c r="B62" s="490"/>
      <c r="C62" s="497">
        <f t="shared" si="52"/>
        <v>0</v>
      </c>
      <c r="D62" s="497">
        <f t="shared" si="52"/>
        <v>0</v>
      </c>
      <c r="E62" s="492">
        <f t="shared" si="5"/>
        <v>0</v>
      </c>
      <c r="F62" s="497">
        <f t="shared" si="53"/>
        <v>0</v>
      </c>
      <c r="G62" s="492">
        <f t="shared" si="7"/>
        <v>0</v>
      </c>
      <c r="H62" s="497"/>
      <c r="I62" s="492">
        <f t="shared" si="7"/>
        <v>0</v>
      </c>
      <c r="J62" s="497"/>
      <c r="K62" s="492">
        <f t="shared" si="7"/>
        <v>0</v>
      </c>
      <c r="L62" s="497"/>
      <c r="M62" s="492">
        <f t="shared" si="7"/>
        <v>0</v>
      </c>
    </row>
    <row r="63" spans="1:13" s="482" customFormat="1" ht="60" customHeight="1" x14ac:dyDescent="0.25">
      <c r="A63" s="483" t="s">
        <v>358</v>
      </c>
      <c r="B63" s="484"/>
      <c r="C63" s="497">
        <f t="shared" si="52"/>
        <v>0</v>
      </c>
      <c r="D63" s="497">
        <f t="shared" si="52"/>
        <v>0</v>
      </c>
      <c r="E63" s="486">
        <f t="shared" si="5"/>
        <v>0</v>
      </c>
      <c r="F63" s="497">
        <f t="shared" si="53"/>
        <v>0</v>
      </c>
      <c r="G63" s="486">
        <f t="shared" si="7"/>
        <v>0</v>
      </c>
      <c r="H63" s="497"/>
      <c r="I63" s="486">
        <f t="shared" si="7"/>
        <v>0</v>
      </c>
      <c r="J63" s="497"/>
      <c r="K63" s="486">
        <f t="shared" si="7"/>
        <v>0</v>
      </c>
      <c r="L63" s="497"/>
      <c r="M63" s="486">
        <f t="shared" si="7"/>
        <v>0</v>
      </c>
    </row>
    <row r="64" spans="1:13" s="482" customFormat="1" ht="39.950000000000003" customHeight="1" x14ac:dyDescent="0.25">
      <c r="A64" s="483" t="s">
        <v>332</v>
      </c>
      <c r="B64" s="484"/>
      <c r="C64" s="496">
        <f>C65+C66</f>
        <v>0</v>
      </c>
      <c r="D64" s="496">
        <f>D65+D66</f>
        <v>0</v>
      </c>
      <c r="E64" s="486">
        <f t="shared" si="5"/>
        <v>0</v>
      </c>
      <c r="F64" s="496">
        <f>F65+F66</f>
        <v>0</v>
      </c>
      <c r="G64" s="486">
        <f t="shared" si="7"/>
        <v>0</v>
      </c>
      <c r="H64" s="496">
        <f>H65+H66</f>
        <v>0</v>
      </c>
      <c r="I64" s="486">
        <f t="shared" si="7"/>
        <v>0</v>
      </c>
      <c r="J64" s="496">
        <f>J65+J66</f>
        <v>0</v>
      </c>
      <c r="K64" s="486">
        <f t="shared" si="7"/>
        <v>0</v>
      </c>
      <c r="L64" s="496">
        <f>L65+L66</f>
        <v>0</v>
      </c>
      <c r="M64" s="486">
        <f t="shared" si="7"/>
        <v>0</v>
      </c>
    </row>
    <row r="65" spans="1:13" s="482" customFormat="1" ht="30" customHeight="1" x14ac:dyDescent="0.25">
      <c r="A65" s="489" t="s">
        <v>334</v>
      </c>
      <c r="B65" s="490"/>
      <c r="C65" s="497">
        <f t="shared" ref="C65:D66" si="54">ROUND(IF(C29=0,0,C101/C29),2)</f>
        <v>0</v>
      </c>
      <c r="D65" s="497">
        <f t="shared" si="54"/>
        <v>0</v>
      </c>
      <c r="E65" s="492">
        <f t="shared" si="5"/>
        <v>0</v>
      </c>
      <c r="F65" s="497">
        <f t="shared" ref="F65:F66" si="55">ROUND(IF(F29=0,0,F101/F29),2)</f>
        <v>0</v>
      </c>
      <c r="G65" s="492">
        <f t="shared" si="7"/>
        <v>0</v>
      </c>
      <c r="H65" s="497"/>
      <c r="I65" s="492">
        <f t="shared" si="7"/>
        <v>0</v>
      </c>
      <c r="J65" s="497"/>
      <c r="K65" s="492">
        <f t="shared" si="7"/>
        <v>0</v>
      </c>
      <c r="L65" s="497"/>
      <c r="M65" s="492">
        <f t="shared" si="7"/>
        <v>0</v>
      </c>
    </row>
    <row r="66" spans="1:13" s="482" customFormat="1" ht="30" customHeight="1" x14ac:dyDescent="0.25">
      <c r="A66" s="489" t="s">
        <v>336</v>
      </c>
      <c r="B66" s="490"/>
      <c r="C66" s="497">
        <f t="shared" si="54"/>
        <v>0</v>
      </c>
      <c r="D66" s="497">
        <f t="shared" si="54"/>
        <v>0</v>
      </c>
      <c r="E66" s="492">
        <f t="shared" si="5"/>
        <v>0</v>
      </c>
      <c r="F66" s="497">
        <f t="shared" si="55"/>
        <v>0</v>
      </c>
      <c r="G66" s="492">
        <f t="shared" si="7"/>
        <v>0</v>
      </c>
      <c r="H66" s="497"/>
      <c r="I66" s="492">
        <f t="shared" si="7"/>
        <v>0</v>
      </c>
      <c r="J66" s="497"/>
      <c r="K66" s="492">
        <f t="shared" si="7"/>
        <v>0</v>
      </c>
      <c r="L66" s="497"/>
      <c r="M66" s="492">
        <f t="shared" si="7"/>
        <v>0</v>
      </c>
    </row>
    <row r="67" spans="1:13" s="482" customFormat="1" ht="60" customHeight="1" x14ac:dyDescent="0.25">
      <c r="A67" s="483" t="s">
        <v>338</v>
      </c>
      <c r="B67" s="524"/>
      <c r="C67" s="496">
        <f>C68+C69</f>
        <v>0</v>
      </c>
      <c r="D67" s="496">
        <f>D68+D69</f>
        <v>0</v>
      </c>
      <c r="E67" s="486">
        <f t="shared" si="5"/>
        <v>0</v>
      </c>
      <c r="F67" s="496">
        <f>F68+F69</f>
        <v>0</v>
      </c>
      <c r="G67" s="486">
        <f t="shared" si="7"/>
        <v>0</v>
      </c>
      <c r="H67" s="496">
        <f>H68+H69</f>
        <v>0</v>
      </c>
      <c r="I67" s="486">
        <f t="shared" si="7"/>
        <v>0</v>
      </c>
      <c r="J67" s="496">
        <f>J68+J69</f>
        <v>0</v>
      </c>
      <c r="K67" s="486">
        <f t="shared" si="7"/>
        <v>0</v>
      </c>
      <c r="L67" s="496">
        <f>L68+L69</f>
        <v>0</v>
      </c>
      <c r="M67" s="486">
        <f t="shared" si="7"/>
        <v>0</v>
      </c>
    </row>
    <row r="68" spans="1:13" s="482" customFormat="1" ht="30" customHeight="1" x14ac:dyDescent="0.25">
      <c r="A68" s="489" t="s">
        <v>299</v>
      </c>
      <c r="B68" s="490"/>
      <c r="C68" s="497">
        <f t="shared" ref="C68:D69" si="56">ROUND(IF(C32=0,0,C104/C32),2)</f>
        <v>0</v>
      </c>
      <c r="D68" s="497">
        <f t="shared" si="56"/>
        <v>0</v>
      </c>
      <c r="E68" s="492">
        <f t="shared" si="5"/>
        <v>0</v>
      </c>
      <c r="F68" s="497">
        <f t="shared" ref="F68:F69" si="57">ROUND(IF(F32=0,0,F104/F32),2)</f>
        <v>0</v>
      </c>
      <c r="G68" s="492">
        <f t="shared" si="7"/>
        <v>0</v>
      </c>
      <c r="H68" s="497"/>
      <c r="I68" s="492">
        <f t="shared" si="7"/>
        <v>0</v>
      </c>
      <c r="J68" s="497"/>
      <c r="K68" s="492">
        <f t="shared" si="7"/>
        <v>0</v>
      </c>
      <c r="L68" s="497"/>
      <c r="M68" s="492">
        <f t="shared" si="7"/>
        <v>0</v>
      </c>
    </row>
    <row r="69" spans="1:13" s="482" customFormat="1" ht="30" customHeight="1" x14ac:dyDescent="0.25">
      <c r="A69" s="489" t="s">
        <v>341</v>
      </c>
      <c r="B69" s="490"/>
      <c r="C69" s="497">
        <f t="shared" si="56"/>
        <v>0</v>
      </c>
      <c r="D69" s="497">
        <f t="shared" si="56"/>
        <v>0</v>
      </c>
      <c r="E69" s="492">
        <f t="shared" si="5"/>
        <v>0</v>
      </c>
      <c r="F69" s="497">
        <f t="shared" si="57"/>
        <v>0</v>
      </c>
      <c r="G69" s="492">
        <f t="shared" si="7"/>
        <v>0</v>
      </c>
      <c r="H69" s="497"/>
      <c r="I69" s="492">
        <f t="shared" si="7"/>
        <v>0</v>
      </c>
      <c r="J69" s="497"/>
      <c r="K69" s="492">
        <f t="shared" si="7"/>
        <v>0</v>
      </c>
      <c r="L69" s="497"/>
      <c r="M69" s="492">
        <f t="shared" si="7"/>
        <v>0</v>
      </c>
    </row>
    <row r="70" spans="1:13" s="482" customFormat="1" ht="39.950000000000003" customHeight="1" x14ac:dyDescent="0.25">
      <c r="A70" s="483" t="s">
        <v>343</v>
      </c>
      <c r="B70" s="484"/>
      <c r="C70" s="496">
        <f>C71+C72</f>
        <v>0</v>
      </c>
      <c r="D70" s="496">
        <f>D71+D72</f>
        <v>0</v>
      </c>
      <c r="E70" s="486">
        <f t="shared" si="5"/>
        <v>0</v>
      </c>
      <c r="F70" s="496">
        <f>F71+F72</f>
        <v>0</v>
      </c>
      <c r="G70" s="486">
        <f t="shared" si="7"/>
        <v>0</v>
      </c>
      <c r="H70" s="496">
        <f>H71+H72</f>
        <v>0</v>
      </c>
      <c r="I70" s="486">
        <f t="shared" si="7"/>
        <v>0</v>
      </c>
      <c r="J70" s="496">
        <f>J71+J72</f>
        <v>0</v>
      </c>
      <c r="K70" s="486">
        <f t="shared" si="7"/>
        <v>0</v>
      </c>
      <c r="L70" s="496">
        <f>L71+L72</f>
        <v>0</v>
      </c>
      <c r="M70" s="486">
        <f t="shared" si="7"/>
        <v>0</v>
      </c>
    </row>
    <row r="71" spans="1:13" s="482" customFormat="1" ht="30" customHeight="1" x14ac:dyDescent="0.25">
      <c r="A71" s="489" t="s">
        <v>299</v>
      </c>
      <c r="B71" s="490"/>
      <c r="C71" s="497">
        <f t="shared" ref="C71:D72" si="58">ROUND(IF(C35=0,0,C107/C35),2)</f>
        <v>0</v>
      </c>
      <c r="D71" s="497">
        <f t="shared" si="58"/>
        <v>0</v>
      </c>
      <c r="E71" s="492">
        <f t="shared" si="5"/>
        <v>0</v>
      </c>
      <c r="F71" s="497">
        <f t="shared" ref="F71:F72" si="59">ROUND(IF(F35=0,0,F107/F35),2)</f>
        <v>0</v>
      </c>
      <c r="G71" s="492">
        <f t="shared" si="7"/>
        <v>0</v>
      </c>
      <c r="H71" s="497"/>
      <c r="I71" s="492">
        <f t="shared" si="7"/>
        <v>0</v>
      </c>
      <c r="J71" s="497"/>
      <c r="K71" s="492">
        <f t="shared" si="7"/>
        <v>0</v>
      </c>
      <c r="L71" s="497"/>
      <c r="M71" s="492">
        <f t="shared" ref="M71" si="60">IF(J71=0,0,L71/J71)</f>
        <v>0</v>
      </c>
    </row>
    <row r="72" spans="1:13" s="482" customFormat="1" ht="30" customHeight="1" x14ac:dyDescent="0.25">
      <c r="A72" s="498" t="s">
        <v>341</v>
      </c>
      <c r="B72" s="490"/>
      <c r="C72" s="497">
        <f t="shared" si="58"/>
        <v>0</v>
      </c>
      <c r="D72" s="497">
        <f t="shared" si="58"/>
        <v>0</v>
      </c>
      <c r="E72" s="492">
        <f t="shared" ref="E72:E116" si="61">IF(C72=0,0,D72/C72)</f>
        <v>0</v>
      </c>
      <c r="F72" s="497">
        <f t="shared" si="59"/>
        <v>0</v>
      </c>
      <c r="G72" s="492">
        <f t="shared" ref="G72:M115" si="62">IF(D72=0,0,F72/D72)</f>
        <v>0</v>
      </c>
      <c r="H72" s="497"/>
      <c r="I72" s="492">
        <f t="shared" si="62"/>
        <v>0</v>
      </c>
      <c r="J72" s="497"/>
      <c r="K72" s="492">
        <f t="shared" si="62"/>
        <v>0</v>
      </c>
      <c r="L72" s="497"/>
      <c r="M72" s="492">
        <f t="shared" si="62"/>
        <v>0</v>
      </c>
    </row>
    <row r="73" spans="1:13" s="482" customFormat="1" ht="30" customHeight="1" x14ac:dyDescent="0.25">
      <c r="A73" s="483" t="s">
        <v>347</v>
      </c>
      <c r="B73" s="484"/>
      <c r="C73" s="496">
        <f>C74+C75</f>
        <v>0</v>
      </c>
      <c r="D73" s="496">
        <f>D74+D75</f>
        <v>0</v>
      </c>
      <c r="E73" s="486">
        <f t="shared" si="61"/>
        <v>0</v>
      </c>
      <c r="F73" s="496">
        <f>F74+F75</f>
        <v>0</v>
      </c>
      <c r="G73" s="486">
        <f t="shared" si="62"/>
        <v>0</v>
      </c>
      <c r="H73" s="496">
        <f>H74+H75</f>
        <v>0</v>
      </c>
      <c r="I73" s="486">
        <f t="shared" si="62"/>
        <v>0</v>
      </c>
      <c r="J73" s="496">
        <f>J74+J75</f>
        <v>0</v>
      </c>
      <c r="K73" s="486">
        <f t="shared" si="62"/>
        <v>0</v>
      </c>
      <c r="L73" s="496">
        <f>L74+L75</f>
        <v>0</v>
      </c>
      <c r="M73" s="486">
        <f t="shared" si="62"/>
        <v>0</v>
      </c>
    </row>
    <row r="74" spans="1:13" s="482" customFormat="1" ht="30" customHeight="1" x14ac:dyDescent="0.25">
      <c r="A74" s="498" t="s">
        <v>299</v>
      </c>
      <c r="B74" s="490"/>
      <c r="C74" s="497">
        <f t="shared" ref="C74:D78" si="63">ROUND(IF(C38=0,0,C110/C38),2)</f>
        <v>0</v>
      </c>
      <c r="D74" s="497">
        <f t="shared" si="63"/>
        <v>0</v>
      </c>
      <c r="E74" s="492">
        <f t="shared" si="61"/>
        <v>0</v>
      </c>
      <c r="F74" s="497">
        <f t="shared" ref="F74:F78" si="64">ROUND(IF(F38=0,0,F110/F38),2)</f>
        <v>0</v>
      </c>
      <c r="G74" s="492">
        <f t="shared" si="62"/>
        <v>0</v>
      </c>
      <c r="H74" s="497"/>
      <c r="I74" s="492">
        <f t="shared" si="62"/>
        <v>0</v>
      </c>
      <c r="J74" s="497"/>
      <c r="K74" s="492">
        <f t="shared" si="62"/>
        <v>0</v>
      </c>
      <c r="L74" s="497"/>
      <c r="M74" s="492">
        <f t="shared" si="62"/>
        <v>0</v>
      </c>
    </row>
    <row r="75" spans="1:13" s="482" customFormat="1" ht="30" customHeight="1" x14ac:dyDescent="0.25">
      <c r="A75" s="498" t="s">
        <v>341</v>
      </c>
      <c r="B75" s="490"/>
      <c r="C75" s="497">
        <f t="shared" si="63"/>
        <v>0</v>
      </c>
      <c r="D75" s="497">
        <f t="shared" si="63"/>
        <v>0</v>
      </c>
      <c r="E75" s="492">
        <f t="shared" si="61"/>
        <v>0</v>
      </c>
      <c r="F75" s="497">
        <f t="shared" si="64"/>
        <v>0</v>
      </c>
      <c r="G75" s="492">
        <f t="shared" si="62"/>
        <v>0</v>
      </c>
      <c r="H75" s="497"/>
      <c r="I75" s="492">
        <f t="shared" si="62"/>
        <v>0</v>
      </c>
      <c r="J75" s="497"/>
      <c r="K75" s="492">
        <f t="shared" si="62"/>
        <v>0</v>
      </c>
      <c r="L75" s="497"/>
      <c r="M75" s="492">
        <f t="shared" si="62"/>
        <v>0</v>
      </c>
    </row>
    <row r="76" spans="1:13" s="482" customFormat="1" ht="60" customHeight="1" x14ac:dyDescent="0.25">
      <c r="A76" s="483" t="s">
        <v>351</v>
      </c>
      <c r="B76" s="484"/>
      <c r="C76" s="497">
        <f t="shared" si="63"/>
        <v>0</v>
      </c>
      <c r="D76" s="497">
        <f t="shared" si="63"/>
        <v>0</v>
      </c>
      <c r="E76" s="486">
        <f t="shared" si="61"/>
        <v>0</v>
      </c>
      <c r="F76" s="497">
        <f t="shared" si="64"/>
        <v>0</v>
      </c>
      <c r="G76" s="486">
        <f t="shared" si="62"/>
        <v>0</v>
      </c>
      <c r="H76" s="497"/>
      <c r="I76" s="486">
        <f t="shared" si="62"/>
        <v>0</v>
      </c>
      <c r="J76" s="497"/>
      <c r="K76" s="486">
        <f t="shared" si="62"/>
        <v>0</v>
      </c>
      <c r="L76" s="497"/>
      <c r="M76" s="486">
        <f t="shared" si="62"/>
        <v>0</v>
      </c>
    </row>
    <row r="77" spans="1:13" s="482" customFormat="1" ht="30" customHeight="1" x14ac:dyDescent="0.25">
      <c r="A77" s="483" t="s">
        <v>353</v>
      </c>
      <c r="B77" s="484"/>
      <c r="C77" s="497">
        <f t="shared" si="63"/>
        <v>0</v>
      </c>
      <c r="D77" s="497">
        <f t="shared" si="63"/>
        <v>0</v>
      </c>
      <c r="E77" s="486">
        <f t="shared" si="61"/>
        <v>0</v>
      </c>
      <c r="F77" s="497">
        <f t="shared" si="64"/>
        <v>0</v>
      </c>
      <c r="G77" s="486">
        <f t="shared" si="62"/>
        <v>0</v>
      </c>
      <c r="H77" s="497"/>
      <c r="I77" s="486">
        <f t="shared" si="62"/>
        <v>0</v>
      </c>
      <c r="J77" s="497"/>
      <c r="K77" s="486">
        <f t="shared" si="62"/>
        <v>0</v>
      </c>
      <c r="L77" s="497"/>
      <c r="M77" s="486">
        <f t="shared" si="62"/>
        <v>0</v>
      </c>
    </row>
    <row r="78" spans="1:13" s="482" customFormat="1" ht="30" customHeight="1" x14ac:dyDescent="0.25">
      <c r="A78" s="483" t="s">
        <v>355</v>
      </c>
      <c r="B78" s="484"/>
      <c r="C78" s="497">
        <f t="shared" si="63"/>
        <v>0</v>
      </c>
      <c r="D78" s="497">
        <f t="shared" si="63"/>
        <v>0</v>
      </c>
      <c r="E78" s="486">
        <f t="shared" si="61"/>
        <v>0</v>
      </c>
      <c r="F78" s="497">
        <f t="shared" si="64"/>
        <v>0</v>
      </c>
      <c r="G78" s="486">
        <f t="shared" si="62"/>
        <v>0</v>
      </c>
      <c r="H78" s="497"/>
      <c r="I78" s="486">
        <f t="shared" si="62"/>
        <v>0</v>
      </c>
      <c r="J78" s="497"/>
      <c r="K78" s="486">
        <f t="shared" si="62"/>
        <v>0</v>
      </c>
      <c r="L78" s="497"/>
      <c r="M78" s="486">
        <f t="shared" si="62"/>
        <v>0</v>
      </c>
    </row>
    <row r="79" spans="1:13" s="499" customFormat="1" ht="60" customHeight="1" x14ac:dyDescent="0.2">
      <c r="A79" s="478" t="s">
        <v>359</v>
      </c>
      <c r="B79" s="479" t="s">
        <v>440</v>
      </c>
      <c r="C79" s="480">
        <f>C80+C86+C90+C93+C99+C100+C103+C106+C109+C112+C113+C114</f>
        <v>0</v>
      </c>
      <c r="D79" s="480">
        <f>D80+D86+D90+D93+D99+D100+D103+D106+D109+D112+D113+D114</f>
        <v>0</v>
      </c>
      <c r="E79" s="481">
        <f t="shared" si="61"/>
        <v>0</v>
      </c>
      <c r="F79" s="480">
        <f>F80+F86+F90+F93+F99+F100+F103+F106+F109+F112+F113+F114</f>
        <v>0</v>
      </c>
      <c r="G79" s="481">
        <f t="shared" si="62"/>
        <v>0</v>
      </c>
      <c r="H79" s="480">
        <f>H80+H86+H90+H93+H99+H100+H103+H106+H109+H112+H113+H114</f>
        <v>0</v>
      </c>
      <c r="I79" s="481">
        <f t="shared" si="62"/>
        <v>0</v>
      </c>
      <c r="J79" s="480">
        <f>J80+J86+J90+J93+J99+J100+J103+J106+J109+J112+J113+J114</f>
        <v>0</v>
      </c>
      <c r="K79" s="481">
        <f t="shared" si="62"/>
        <v>0</v>
      </c>
      <c r="L79" s="480">
        <f>L80+L86+L90+L93+L99+L100+L103+L106+L109+L112+L113+L114</f>
        <v>0</v>
      </c>
      <c r="M79" s="481">
        <f t="shared" si="62"/>
        <v>0</v>
      </c>
    </row>
    <row r="80" spans="1:13" s="523" customFormat="1" ht="39.950000000000003" customHeight="1" x14ac:dyDescent="0.25">
      <c r="A80" s="483" t="s">
        <v>297</v>
      </c>
      <c r="B80" s="484" t="s">
        <v>441</v>
      </c>
      <c r="C80" s="485">
        <f>C81+C82+C83+C84+C85</f>
        <v>0</v>
      </c>
      <c r="D80" s="485">
        <f>D81+D82+D83+D84+D85</f>
        <v>0</v>
      </c>
      <c r="E80" s="486">
        <f t="shared" si="61"/>
        <v>0</v>
      </c>
      <c r="F80" s="485">
        <f>F81+F82+F83+F84+F85</f>
        <v>0</v>
      </c>
      <c r="G80" s="486">
        <f t="shared" si="62"/>
        <v>0</v>
      </c>
      <c r="H80" s="485">
        <f>H81+H82+H83+H84+H85</f>
        <v>0</v>
      </c>
      <c r="I80" s="486">
        <f t="shared" si="62"/>
        <v>0</v>
      </c>
      <c r="J80" s="485">
        <f>J81+J82+J83+J84+J85</f>
        <v>0</v>
      </c>
      <c r="K80" s="486">
        <f t="shared" si="62"/>
        <v>0</v>
      </c>
      <c r="L80" s="485">
        <f>L81+L82+L83+L84+L85</f>
        <v>0</v>
      </c>
      <c r="M80" s="486">
        <f t="shared" si="62"/>
        <v>0</v>
      </c>
    </row>
    <row r="81" spans="1:13" s="482" customFormat="1" ht="30" customHeight="1" x14ac:dyDescent="0.25">
      <c r="A81" s="489" t="s">
        <v>299</v>
      </c>
      <c r="B81" s="490" t="s">
        <v>442</v>
      </c>
      <c r="C81" s="491"/>
      <c r="D81" s="491"/>
      <c r="E81" s="492">
        <f t="shared" si="61"/>
        <v>0</v>
      </c>
      <c r="F81" s="491"/>
      <c r="G81" s="492">
        <f t="shared" si="62"/>
        <v>0</v>
      </c>
      <c r="H81" s="493">
        <f>ROUND(H45*H9,0)</f>
        <v>0</v>
      </c>
      <c r="I81" s="492">
        <f t="shared" si="62"/>
        <v>0</v>
      </c>
      <c r="J81" s="493">
        <f t="shared" ref="J81:J85" si="65">ROUND(J45*J9,0)</f>
        <v>0</v>
      </c>
      <c r="K81" s="492">
        <f t="shared" si="62"/>
        <v>0</v>
      </c>
      <c r="L81" s="493">
        <f t="shared" ref="L81:L85" si="66">ROUND(L45*L9,0)</f>
        <v>0</v>
      </c>
      <c r="M81" s="492">
        <f t="shared" si="62"/>
        <v>0</v>
      </c>
    </row>
    <row r="82" spans="1:13" s="482" customFormat="1" ht="39.950000000000003" customHeight="1" x14ac:dyDescent="0.25">
      <c r="A82" s="489" t="s">
        <v>301</v>
      </c>
      <c r="B82" s="490" t="s">
        <v>443</v>
      </c>
      <c r="C82" s="491"/>
      <c r="D82" s="491"/>
      <c r="E82" s="492">
        <f t="shared" si="61"/>
        <v>0</v>
      </c>
      <c r="F82" s="491"/>
      <c r="G82" s="492">
        <f t="shared" si="62"/>
        <v>0</v>
      </c>
      <c r="H82" s="493">
        <f t="shared" ref="H82:H85" si="67">ROUND(H46*H10,0)</f>
        <v>0</v>
      </c>
      <c r="I82" s="492">
        <f t="shared" si="62"/>
        <v>0</v>
      </c>
      <c r="J82" s="493">
        <f t="shared" si="65"/>
        <v>0</v>
      </c>
      <c r="K82" s="492">
        <f t="shared" si="62"/>
        <v>0</v>
      </c>
      <c r="L82" s="493">
        <f t="shared" si="66"/>
        <v>0</v>
      </c>
      <c r="M82" s="492">
        <f t="shared" si="62"/>
        <v>0</v>
      </c>
    </row>
    <row r="83" spans="1:13" s="482" customFormat="1" ht="39.950000000000003" customHeight="1" x14ac:dyDescent="0.25">
      <c r="A83" s="489" t="s">
        <v>303</v>
      </c>
      <c r="B83" s="490" t="s">
        <v>444</v>
      </c>
      <c r="C83" s="491"/>
      <c r="D83" s="491"/>
      <c r="E83" s="492">
        <f t="shared" si="61"/>
        <v>0</v>
      </c>
      <c r="F83" s="491"/>
      <c r="G83" s="492">
        <f t="shared" si="62"/>
        <v>0</v>
      </c>
      <c r="H83" s="493">
        <f t="shared" si="67"/>
        <v>0</v>
      </c>
      <c r="I83" s="492">
        <f t="shared" si="62"/>
        <v>0</v>
      </c>
      <c r="J83" s="493">
        <f t="shared" si="65"/>
        <v>0</v>
      </c>
      <c r="K83" s="492">
        <f t="shared" si="62"/>
        <v>0</v>
      </c>
      <c r="L83" s="493">
        <f t="shared" si="66"/>
        <v>0</v>
      </c>
      <c r="M83" s="492">
        <f t="shared" si="62"/>
        <v>0</v>
      </c>
    </row>
    <row r="84" spans="1:13" s="482" customFormat="1" ht="39.950000000000003" customHeight="1" x14ac:dyDescent="0.25">
      <c r="A84" s="489" t="s">
        <v>305</v>
      </c>
      <c r="B84" s="490" t="s">
        <v>445</v>
      </c>
      <c r="C84" s="491"/>
      <c r="D84" s="491"/>
      <c r="E84" s="492">
        <f t="shared" si="61"/>
        <v>0</v>
      </c>
      <c r="F84" s="491"/>
      <c r="G84" s="492">
        <f t="shared" si="62"/>
        <v>0</v>
      </c>
      <c r="H84" s="493">
        <f t="shared" si="67"/>
        <v>0</v>
      </c>
      <c r="I84" s="492">
        <f t="shared" si="62"/>
        <v>0</v>
      </c>
      <c r="J84" s="493">
        <f t="shared" si="65"/>
        <v>0</v>
      </c>
      <c r="K84" s="492">
        <f t="shared" si="62"/>
        <v>0</v>
      </c>
      <c r="L84" s="493">
        <f t="shared" si="66"/>
        <v>0</v>
      </c>
      <c r="M84" s="492">
        <f t="shared" si="62"/>
        <v>0</v>
      </c>
    </row>
    <row r="85" spans="1:13" s="482" customFormat="1" ht="30" customHeight="1" x14ac:dyDescent="0.25">
      <c r="A85" s="489" t="s">
        <v>307</v>
      </c>
      <c r="B85" s="490" t="s">
        <v>446</v>
      </c>
      <c r="C85" s="491"/>
      <c r="D85" s="491"/>
      <c r="E85" s="492">
        <f t="shared" si="61"/>
        <v>0</v>
      </c>
      <c r="F85" s="491"/>
      <c r="G85" s="492">
        <f t="shared" si="62"/>
        <v>0</v>
      </c>
      <c r="H85" s="493">
        <f t="shared" si="67"/>
        <v>0</v>
      </c>
      <c r="I85" s="492">
        <f t="shared" si="62"/>
        <v>0</v>
      </c>
      <c r="J85" s="493">
        <f t="shared" si="65"/>
        <v>0</v>
      </c>
      <c r="K85" s="492">
        <f t="shared" si="62"/>
        <v>0</v>
      </c>
      <c r="L85" s="493">
        <f t="shared" si="66"/>
        <v>0</v>
      </c>
      <c r="M85" s="492">
        <f t="shared" si="62"/>
        <v>0</v>
      </c>
    </row>
    <row r="86" spans="1:13" s="482" customFormat="1" ht="39.950000000000003" customHeight="1" x14ac:dyDescent="0.25">
      <c r="A86" s="483" t="s">
        <v>309</v>
      </c>
      <c r="B86" s="484" t="s">
        <v>447</v>
      </c>
      <c r="C86" s="485">
        <f>C87+C88+C89</f>
        <v>0</v>
      </c>
      <c r="D86" s="485">
        <f>D87+D88+D89</f>
        <v>0</v>
      </c>
      <c r="E86" s="486">
        <f t="shared" si="61"/>
        <v>0</v>
      </c>
      <c r="F86" s="485">
        <f>F87+F88+F89</f>
        <v>0</v>
      </c>
      <c r="G86" s="486">
        <f t="shared" si="62"/>
        <v>0</v>
      </c>
      <c r="H86" s="485">
        <f>H87+H88+H89</f>
        <v>0</v>
      </c>
      <c r="I86" s="486">
        <f t="shared" si="62"/>
        <v>0</v>
      </c>
      <c r="J86" s="485">
        <f>J87+J88+J89</f>
        <v>0</v>
      </c>
      <c r="K86" s="486">
        <f t="shared" si="62"/>
        <v>0</v>
      </c>
      <c r="L86" s="485">
        <f>L87+L88+L89</f>
        <v>0</v>
      </c>
      <c r="M86" s="486">
        <f t="shared" si="62"/>
        <v>0</v>
      </c>
    </row>
    <row r="87" spans="1:13" s="482" customFormat="1" ht="30" customHeight="1" x14ac:dyDescent="0.25">
      <c r="A87" s="489" t="s">
        <v>311</v>
      </c>
      <c r="B87" s="490" t="s">
        <v>448</v>
      </c>
      <c r="C87" s="491"/>
      <c r="D87" s="491"/>
      <c r="E87" s="492">
        <f t="shared" si="61"/>
        <v>0</v>
      </c>
      <c r="F87" s="491"/>
      <c r="G87" s="492">
        <f t="shared" si="62"/>
        <v>0</v>
      </c>
      <c r="H87" s="493">
        <f t="shared" ref="H87:H89" si="68">ROUND(H51*H15,0)</f>
        <v>0</v>
      </c>
      <c r="I87" s="492">
        <f t="shared" si="62"/>
        <v>0</v>
      </c>
      <c r="J87" s="493">
        <f t="shared" ref="J87:J89" si="69">ROUND(J51*J15,0)</f>
        <v>0</v>
      </c>
      <c r="K87" s="492">
        <f t="shared" si="62"/>
        <v>0</v>
      </c>
      <c r="L87" s="493">
        <f t="shared" ref="L87:L89" si="70">ROUND(L51*L15,0)</f>
        <v>0</v>
      </c>
      <c r="M87" s="492">
        <f t="shared" si="62"/>
        <v>0</v>
      </c>
    </row>
    <row r="88" spans="1:13" s="482" customFormat="1" ht="39.950000000000003" customHeight="1" x14ac:dyDescent="0.25">
      <c r="A88" s="489" t="s">
        <v>313</v>
      </c>
      <c r="B88" s="490" t="s">
        <v>449</v>
      </c>
      <c r="C88" s="491"/>
      <c r="D88" s="491"/>
      <c r="E88" s="492">
        <f t="shared" si="61"/>
        <v>0</v>
      </c>
      <c r="F88" s="491"/>
      <c r="G88" s="492">
        <f t="shared" si="62"/>
        <v>0</v>
      </c>
      <c r="H88" s="493">
        <f t="shared" si="68"/>
        <v>0</v>
      </c>
      <c r="I88" s="492">
        <f t="shared" si="62"/>
        <v>0</v>
      </c>
      <c r="J88" s="493">
        <f t="shared" si="69"/>
        <v>0</v>
      </c>
      <c r="K88" s="492">
        <f t="shared" si="62"/>
        <v>0</v>
      </c>
      <c r="L88" s="493">
        <f t="shared" si="70"/>
        <v>0</v>
      </c>
      <c r="M88" s="492">
        <f t="shared" si="62"/>
        <v>0</v>
      </c>
    </row>
    <row r="89" spans="1:13" s="482" customFormat="1" ht="30" customHeight="1" x14ac:dyDescent="0.25">
      <c r="A89" s="489" t="s">
        <v>315</v>
      </c>
      <c r="B89" s="490" t="s">
        <v>450</v>
      </c>
      <c r="C89" s="491"/>
      <c r="D89" s="491"/>
      <c r="E89" s="492">
        <f t="shared" si="61"/>
        <v>0</v>
      </c>
      <c r="F89" s="491"/>
      <c r="G89" s="492">
        <f t="shared" si="62"/>
        <v>0</v>
      </c>
      <c r="H89" s="493">
        <f t="shared" si="68"/>
        <v>0</v>
      </c>
      <c r="I89" s="492">
        <f t="shared" si="62"/>
        <v>0</v>
      </c>
      <c r="J89" s="493">
        <f t="shared" si="69"/>
        <v>0</v>
      </c>
      <c r="K89" s="492">
        <f t="shared" si="62"/>
        <v>0</v>
      </c>
      <c r="L89" s="493">
        <f t="shared" si="70"/>
        <v>0</v>
      </c>
      <c r="M89" s="492">
        <f t="shared" si="62"/>
        <v>0</v>
      </c>
    </row>
    <row r="90" spans="1:13" s="482" customFormat="1" ht="30" customHeight="1" x14ac:dyDescent="0.25">
      <c r="A90" s="483" t="s">
        <v>317</v>
      </c>
      <c r="B90" s="484" t="s">
        <v>451</v>
      </c>
      <c r="C90" s="485">
        <f>C91+C92</f>
        <v>0</v>
      </c>
      <c r="D90" s="485">
        <f>D91+D92</f>
        <v>0</v>
      </c>
      <c r="E90" s="486">
        <f t="shared" si="61"/>
        <v>0</v>
      </c>
      <c r="F90" s="485">
        <f>F91+F92</f>
        <v>0</v>
      </c>
      <c r="G90" s="486">
        <f t="shared" si="62"/>
        <v>0</v>
      </c>
      <c r="H90" s="485">
        <f>H91+H92</f>
        <v>0</v>
      </c>
      <c r="I90" s="486">
        <f t="shared" si="62"/>
        <v>0</v>
      </c>
      <c r="J90" s="485">
        <f>J91+J92</f>
        <v>0</v>
      </c>
      <c r="K90" s="486">
        <f t="shared" si="62"/>
        <v>0</v>
      </c>
      <c r="L90" s="485">
        <f>L91+L92</f>
        <v>0</v>
      </c>
      <c r="M90" s="486">
        <f t="shared" si="62"/>
        <v>0</v>
      </c>
    </row>
    <row r="91" spans="1:13" s="482" customFormat="1" ht="30" customHeight="1" x14ac:dyDescent="0.25">
      <c r="A91" s="489" t="s">
        <v>319</v>
      </c>
      <c r="B91" s="490" t="s">
        <v>452</v>
      </c>
      <c r="C91" s="491"/>
      <c r="D91" s="491"/>
      <c r="E91" s="492">
        <f t="shared" si="61"/>
        <v>0</v>
      </c>
      <c r="F91" s="491"/>
      <c r="G91" s="492">
        <f t="shared" si="62"/>
        <v>0</v>
      </c>
      <c r="H91" s="493">
        <f t="shared" ref="H91:H92" si="71">ROUND(H55*H19,0)</f>
        <v>0</v>
      </c>
      <c r="I91" s="492">
        <f t="shared" si="62"/>
        <v>0</v>
      </c>
      <c r="J91" s="493">
        <f t="shared" ref="J91:J92" si="72">ROUND(J55*J19,0)</f>
        <v>0</v>
      </c>
      <c r="K91" s="492">
        <f t="shared" si="62"/>
        <v>0</v>
      </c>
      <c r="L91" s="493">
        <f t="shared" ref="L91:L92" si="73">ROUND(L55*L19,0)</f>
        <v>0</v>
      </c>
      <c r="M91" s="492">
        <f t="shared" si="62"/>
        <v>0</v>
      </c>
    </row>
    <row r="92" spans="1:13" s="482" customFormat="1" ht="30" customHeight="1" x14ac:dyDescent="0.25">
      <c r="A92" s="489" t="s">
        <v>321</v>
      </c>
      <c r="B92" s="490" t="s">
        <v>453</v>
      </c>
      <c r="C92" s="491"/>
      <c r="D92" s="491"/>
      <c r="E92" s="492">
        <f t="shared" si="61"/>
        <v>0</v>
      </c>
      <c r="F92" s="491"/>
      <c r="G92" s="492">
        <f t="shared" si="62"/>
        <v>0</v>
      </c>
      <c r="H92" s="493">
        <f t="shared" si="71"/>
        <v>0</v>
      </c>
      <c r="I92" s="492">
        <f t="shared" si="62"/>
        <v>0</v>
      </c>
      <c r="J92" s="493">
        <f t="shared" si="72"/>
        <v>0</v>
      </c>
      <c r="K92" s="492">
        <f t="shared" si="62"/>
        <v>0</v>
      </c>
      <c r="L92" s="493">
        <f t="shared" si="73"/>
        <v>0</v>
      </c>
      <c r="M92" s="492">
        <f t="shared" si="62"/>
        <v>0</v>
      </c>
    </row>
    <row r="93" spans="1:13" s="482" customFormat="1" ht="39.950000000000003" customHeight="1" x14ac:dyDescent="0.25">
      <c r="A93" s="483" t="s">
        <v>323</v>
      </c>
      <c r="B93" s="484" t="s">
        <v>454</v>
      </c>
      <c r="C93" s="485">
        <f>C94+C95+C96+C97+C98</f>
        <v>0</v>
      </c>
      <c r="D93" s="485">
        <f>D94+D95+D96+D97+D98</f>
        <v>0</v>
      </c>
      <c r="E93" s="486">
        <f t="shared" si="61"/>
        <v>0</v>
      </c>
      <c r="F93" s="485">
        <f>F94+F95+F96+F97+F98</f>
        <v>0</v>
      </c>
      <c r="G93" s="486">
        <f t="shared" si="62"/>
        <v>0</v>
      </c>
      <c r="H93" s="485">
        <f>H94+H95+H96+H97+H98</f>
        <v>0</v>
      </c>
      <c r="I93" s="486">
        <f t="shared" si="62"/>
        <v>0</v>
      </c>
      <c r="J93" s="485">
        <f>J94+J95+J96+J97+J98</f>
        <v>0</v>
      </c>
      <c r="K93" s="486">
        <f t="shared" si="62"/>
        <v>0</v>
      </c>
      <c r="L93" s="485">
        <f>L94+L95+L96+L97+L98</f>
        <v>0</v>
      </c>
      <c r="M93" s="486">
        <f t="shared" si="62"/>
        <v>0</v>
      </c>
    </row>
    <row r="94" spans="1:13" s="482" customFormat="1" ht="30" customHeight="1" x14ac:dyDescent="0.25">
      <c r="A94" s="489" t="s">
        <v>299</v>
      </c>
      <c r="B94" s="490" t="s">
        <v>455</v>
      </c>
      <c r="C94" s="491"/>
      <c r="D94" s="491"/>
      <c r="E94" s="492">
        <f t="shared" si="61"/>
        <v>0</v>
      </c>
      <c r="F94" s="491"/>
      <c r="G94" s="492">
        <f t="shared" si="62"/>
        <v>0</v>
      </c>
      <c r="H94" s="493">
        <f t="shared" ref="H94:H98" si="74">ROUND(H58*H22,0)</f>
        <v>0</v>
      </c>
      <c r="I94" s="492">
        <f t="shared" si="62"/>
        <v>0</v>
      </c>
      <c r="J94" s="493">
        <f t="shared" ref="J94:J98" si="75">ROUND(J58*J22,0)</f>
        <v>0</v>
      </c>
      <c r="K94" s="492">
        <f t="shared" si="62"/>
        <v>0</v>
      </c>
      <c r="L94" s="493">
        <f t="shared" ref="L94:L98" si="76">ROUND(L58*L22,0)</f>
        <v>0</v>
      </c>
      <c r="M94" s="492">
        <f t="shared" si="62"/>
        <v>0</v>
      </c>
    </row>
    <row r="95" spans="1:13" s="482" customFormat="1" ht="39.950000000000003" customHeight="1" x14ac:dyDescent="0.25">
      <c r="A95" s="489" t="s">
        <v>301</v>
      </c>
      <c r="B95" s="490" t="s">
        <v>456</v>
      </c>
      <c r="C95" s="491"/>
      <c r="D95" s="491"/>
      <c r="E95" s="492">
        <f t="shared" si="61"/>
        <v>0</v>
      </c>
      <c r="F95" s="491"/>
      <c r="G95" s="492">
        <f t="shared" si="62"/>
        <v>0</v>
      </c>
      <c r="H95" s="493">
        <f t="shared" si="74"/>
        <v>0</v>
      </c>
      <c r="I95" s="492">
        <f t="shared" si="62"/>
        <v>0</v>
      </c>
      <c r="J95" s="493">
        <f t="shared" si="75"/>
        <v>0</v>
      </c>
      <c r="K95" s="492">
        <f t="shared" si="62"/>
        <v>0</v>
      </c>
      <c r="L95" s="493">
        <f t="shared" si="76"/>
        <v>0</v>
      </c>
      <c r="M95" s="492">
        <f t="shared" si="62"/>
        <v>0</v>
      </c>
    </row>
    <row r="96" spans="1:13" s="482" customFormat="1" ht="39.950000000000003" customHeight="1" x14ac:dyDescent="0.25">
      <c r="A96" s="489" t="s">
        <v>303</v>
      </c>
      <c r="B96" s="490" t="s">
        <v>457</v>
      </c>
      <c r="C96" s="491"/>
      <c r="D96" s="491"/>
      <c r="E96" s="492">
        <f t="shared" si="61"/>
        <v>0</v>
      </c>
      <c r="F96" s="491"/>
      <c r="G96" s="492">
        <f t="shared" si="62"/>
        <v>0</v>
      </c>
      <c r="H96" s="493">
        <f t="shared" si="74"/>
        <v>0</v>
      </c>
      <c r="I96" s="492">
        <f t="shared" si="62"/>
        <v>0</v>
      </c>
      <c r="J96" s="493">
        <f t="shared" si="75"/>
        <v>0</v>
      </c>
      <c r="K96" s="492">
        <f t="shared" si="62"/>
        <v>0</v>
      </c>
      <c r="L96" s="493">
        <f t="shared" si="76"/>
        <v>0</v>
      </c>
      <c r="M96" s="492">
        <f t="shared" si="62"/>
        <v>0</v>
      </c>
    </row>
    <row r="97" spans="1:13" s="482" customFormat="1" ht="39.950000000000003" customHeight="1" x14ac:dyDescent="0.25">
      <c r="A97" s="489" t="s">
        <v>305</v>
      </c>
      <c r="B97" s="490" t="s">
        <v>458</v>
      </c>
      <c r="C97" s="491"/>
      <c r="D97" s="491"/>
      <c r="E97" s="492">
        <f t="shared" si="61"/>
        <v>0</v>
      </c>
      <c r="F97" s="491"/>
      <c r="G97" s="492">
        <f t="shared" si="62"/>
        <v>0</v>
      </c>
      <c r="H97" s="493">
        <f t="shared" si="74"/>
        <v>0</v>
      </c>
      <c r="I97" s="492">
        <f t="shared" si="62"/>
        <v>0</v>
      </c>
      <c r="J97" s="493">
        <f t="shared" si="75"/>
        <v>0</v>
      </c>
      <c r="K97" s="492">
        <f t="shared" si="62"/>
        <v>0</v>
      </c>
      <c r="L97" s="493">
        <f t="shared" si="76"/>
        <v>0</v>
      </c>
      <c r="M97" s="492">
        <f t="shared" si="62"/>
        <v>0</v>
      </c>
    </row>
    <row r="98" spans="1:13" s="482" customFormat="1" ht="30" customHeight="1" x14ac:dyDescent="0.25">
      <c r="A98" s="489" t="s">
        <v>307</v>
      </c>
      <c r="B98" s="490" t="s">
        <v>459</v>
      </c>
      <c r="C98" s="491"/>
      <c r="D98" s="491"/>
      <c r="E98" s="492">
        <f t="shared" si="61"/>
        <v>0</v>
      </c>
      <c r="F98" s="491"/>
      <c r="G98" s="492">
        <f t="shared" si="62"/>
        <v>0</v>
      </c>
      <c r="H98" s="493">
        <f t="shared" si="74"/>
        <v>0</v>
      </c>
      <c r="I98" s="492">
        <f t="shared" si="62"/>
        <v>0</v>
      </c>
      <c r="J98" s="493">
        <f t="shared" si="75"/>
        <v>0</v>
      </c>
      <c r="K98" s="492">
        <f t="shared" si="62"/>
        <v>0</v>
      </c>
      <c r="L98" s="493">
        <f t="shared" si="76"/>
        <v>0</v>
      </c>
      <c r="M98" s="492">
        <f t="shared" si="62"/>
        <v>0</v>
      </c>
    </row>
    <row r="99" spans="1:13" s="482" customFormat="1" ht="60" customHeight="1" x14ac:dyDescent="0.25">
      <c r="A99" s="483" t="s">
        <v>358</v>
      </c>
      <c r="B99" s="484" t="s">
        <v>460</v>
      </c>
      <c r="C99" s="491"/>
      <c r="D99" s="491"/>
      <c r="E99" s="486">
        <f t="shared" si="61"/>
        <v>0</v>
      </c>
      <c r="F99" s="491"/>
      <c r="G99" s="486">
        <f t="shared" si="62"/>
        <v>0</v>
      </c>
      <c r="H99" s="485">
        <f t="shared" ref="H99" si="77">H63*H27</f>
        <v>0</v>
      </c>
      <c r="I99" s="486">
        <f t="shared" si="62"/>
        <v>0</v>
      </c>
      <c r="J99" s="485">
        <f t="shared" ref="J99" si="78">J63*J27</f>
        <v>0</v>
      </c>
      <c r="K99" s="486">
        <f t="shared" si="62"/>
        <v>0</v>
      </c>
      <c r="L99" s="485">
        <f t="shared" ref="L99" si="79">L63*L27</f>
        <v>0</v>
      </c>
      <c r="M99" s="486">
        <f t="shared" si="62"/>
        <v>0</v>
      </c>
    </row>
    <row r="100" spans="1:13" s="482" customFormat="1" ht="39.950000000000003" customHeight="1" x14ac:dyDescent="0.25">
      <c r="A100" s="483" t="s">
        <v>332</v>
      </c>
      <c r="B100" s="484" t="s">
        <v>461</v>
      </c>
      <c r="C100" s="485">
        <f>C101+C102</f>
        <v>0</v>
      </c>
      <c r="D100" s="485">
        <f>D101+D102</f>
        <v>0</v>
      </c>
      <c r="E100" s="486">
        <f t="shared" si="61"/>
        <v>0</v>
      </c>
      <c r="F100" s="485">
        <f>F101+F102</f>
        <v>0</v>
      </c>
      <c r="G100" s="486">
        <f t="shared" si="62"/>
        <v>0</v>
      </c>
      <c r="H100" s="485">
        <f>H101+H102</f>
        <v>0</v>
      </c>
      <c r="I100" s="486">
        <f t="shared" si="62"/>
        <v>0</v>
      </c>
      <c r="J100" s="485">
        <f>J101+J102</f>
        <v>0</v>
      </c>
      <c r="K100" s="486">
        <f t="shared" si="62"/>
        <v>0</v>
      </c>
      <c r="L100" s="485">
        <f>L101+L102</f>
        <v>0</v>
      </c>
      <c r="M100" s="486">
        <f t="shared" si="62"/>
        <v>0</v>
      </c>
    </row>
    <row r="101" spans="1:13" s="482" customFormat="1" ht="30" customHeight="1" x14ac:dyDescent="0.25">
      <c r="A101" s="489" t="s">
        <v>334</v>
      </c>
      <c r="B101" s="490" t="s">
        <v>462</v>
      </c>
      <c r="C101" s="491"/>
      <c r="D101" s="491"/>
      <c r="E101" s="492">
        <f t="shared" si="61"/>
        <v>0</v>
      </c>
      <c r="F101" s="491"/>
      <c r="G101" s="492">
        <f t="shared" si="62"/>
        <v>0</v>
      </c>
      <c r="H101" s="493">
        <f t="shared" ref="H101:J102" si="80">ROUND(H65*H29,0)</f>
        <v>0</v>
      </c>
      <c r="I101" s="492">
        <f t="shared" si="62"/>
        <v>0</v>
      </c>
      <c r="J101" s="493">
        <f t="shared" si="80"/>
        <v>0</v>
      </c>
      <c r="K101" s="492">
        <f t="shared" si="62"/>
        <v>0</v>
      </c>
      <c r="L101" s="493">
        <f t="shared" ref="L101:L102" si="81">ROUND(L65*L29,0)</f>
        <v>0</v>
      </c>
      <c r="M101" s="492">
        <f t="shared" si="62"/>
        <v>0</v>
      </c>
    </row>
    <row r="102" spans="1:13" s="482" customFormat="1" ht="30" customHeight="1" x14ac:dyDescent="0.25">
      <c r="A102" s="489" t="s">
        <v>336</v>
      </c>
      <c r="B102" s="490" t="s">
        <v>463</v>
      </c>
      <c r="C102" s="491"/>
      <c r="D102" s="491"/>
      <c r="E102" s="492">
        <f t="shared" si="61"/>
        <v>0</v>
      </c>
      <c r="F102" s="491"/>
      <c r="G102" s="492">
        <f t="shared" si="62"/>
        <v>0</v>
      </c>
      <c r="H102" s="493">
        <f t="shared" si="80"/>
        <v>0</v>
      </c>
      <c r="I102" s="492">
        <f t="shared" si="62"/>
        <v>0</v>
      </c>
      <c r="J102" s="493">
        <f t="shared" si="80"/>
        <v>0</v>
      </c>
      <c r="K102" s="492">
        <f t="shared" si="62"/>
        <v>0</v>
      </c>
      <c r="L102" s="493">
        <f t="shared" si="81"/>
        <v>0</v>
      </c>
      <c r="M102" s="492">
        <f t="shared" si="62"/>
        <v>0</v>
      </c>
    </row>
    <row r="103" spans="1:13" s="482" customFormat="1" ht="60" customHeight="1" x14ac:dyDescent="0.25">
      <c r="A103" s="483" t="s">
        <v>338</v>
      </c>
      <c r="B103" s="524" t="s">
        <v>464</v>
      </c>
      <c r="C103" s="485">
        <f>C104+C105</f>
        <v>0</v>
      </c>
      <c r="D103" s="485">
        <f>D104+D105</f>
        <v>0</v>
      </c>
      <c r="E103" s="486">
        <f t="shared" si="61"/>
        <v>0</v>
      </c>
      <c r="F103" s="485">
        <f>F104+F105</f>
        <v>0</v>
      </c>
      <c r="G103" s="486">
        <f t="shared" si="62"/>
        <v>0</v>
      </c>
      <c r="H103" s="485">
        <f>H104+H105</f>
        <v>0</v>
      </c>
      <c r="I103" s="486">
        <f t="shared" si="62"/>
        <v>0</v>
      </c>
      <c r="J103" s="485">
        <f>J104+J105</f>
        <v>0</v>
      </c>
      <c r="K103" s="486">
        <f t="shared" si="62"/>
        <v>0</v>
      </c>
      <c r="L103" s="485">
        <f>L104+L105</f>
        <v>0</v>
      </c>
      <c r="M103" s="486">
        <f t="shared" si="62"/>
        <v>0</v>
      </c>
    </row>
    <row r="104" spans="1:13" s="482" customFormat="1" ht="30" customHeight="1" x14ac:dyDescent="0.25">
      <c r="A104" s="489" t="s">
        <v>299</v>
      </c>
      <c r="B104" s="490" t="s">
        <v>465</v>
      </c>
      <c r="C104" s="491"/>
      <c r="D104" s="491"/>
      <c r="E104" s="492">
        <f t="shared" si="61"/>
        <v>0</v>
      </c>
      <c r="F104" s="491"/>
      <c r="G104" s="492">
        <f t="shared" si="62"/>
        <v>0</v>
      </c>
      <c r="H104" s="493">
        <f t="shared" ref="H104:H105" si="82">ROUND(H68*H32,0)</f>
        <v>0</v>
      </c>
      <c r="I104" s="492">
        <f t="shared" si="62"/>
        <v>0</v>
      </c>
      <c r="J104" s="493">
        <f t="shared" ref="J104:J105" si="83">ROUND(J68*J32,0)</f>
        <v>0</v>
      </c>
      <c r="K104" s="492">
        <f t="shared" si="62"/>
        <v>0</v>
      </c>
      <c r="L104" s="493">
        <f t="shared" ref="L104:L105" si="84">ROUND(L68*L32,0)</f>
        <v>0</v>
      </c>
      <c r="M104" s="492">
        <f t="shared" si="62"/>
        <v>0</v>
      </c>
    </row>
    <row r="105" spans="1:13" s="482" customFormat="1" ht="30" customHeight="1" x14ac:dyDescent="0.25">
      <c r="A105" s="489" t="s">
        <v>341</v>
      </c>
      <c r="B105" s="490" t="s">
        <v>466</v>
      </c>
      <c r="C105" s="491"/>
      <c r="D105" s="491"/>
      <c r="E105" s="492">
        <f t="shared" si="61"/>
        <v>0</v>
      </c>
      <c r="F105" s="491"/>
      <c r="G105" s="492">
        <f t="shared" si="62"/>
        <v>0</v>
      </c>
      <c r="H105" s="493">
        <f t="shared" si="82"/>
        <v>0</v>
      </c>
      <c r="I105" s="492">
        <f t="shared" si="62"/>
        <v>0</v>
      </c>
      <c r="J105" s="493">
        <f t="shared" si="83"/>
        <v>0</v>
      </c>
      <c r="K105" s="492">
        <f t="shared" si="62"/>
        <v>0</v>
      </c>
      <c r="L105" s="493">
        <f t="shared" si="84"/>
        <v>0</v>
      </c>
      <c r="M105" s="492">
        <f t="shared" si="62"/>
        <v>0</v>
      </c>
    </row>
    <row r="106" spans="1:13" s="482" customFormat="1" ht="39.950000000000003" customHeight="1" x14ac:dyDescent="0.25">
      <c r="A106" s="483" t="s">
        <v>343</v>
      </c>
      <c r="B106" s="484" t="s">
        <v>467</v>
      </c>
      <c r="C106" s="485">
        <f>C107+C108</f>
        <v>0</v>
      </c>
      <c r="D106" s="485">
        <f>D107+D108</f>
        <v>0</v>
      </c>
      <c r="E106" s="486">
        <f t="shared" si="61"/>
        <v>0</v>
      </c>
      <c r="F106" s="485">
        <f>F107+F108</f>
        <v>0</v>
      </c>
      <c r="G106" s="486">
        <f t="shared" si="62"/>
        <v>0</v>
      </c>
      <c r="H106" s="485">
        <f>H107+H108</f>
        <v>0</v>
      </c>
      <c r="I106" s="486">
        <f t="shared" si="62"/>
        <v>0</v>
      </c>
      <c r="J106" s="485">
        <f>J107+J108</f>
        <v>0</v>
      </c>
      <c r="K106" s="486">
        <f t="shared" si="62"/>
        <v>0</v>
      </c>
      <c r="L106" s="485">
        <f>L107+L108</f>
        <v>0</v>
      </c>
      <c r="M106" s="486">
        <f t="shared" si="62"/>
        <v>0</v>
      </c>
    </row>
    <row r="107" spans="1:13" s="482" customFormat="1" ht="30" customHeight="1" x14ac:dyDescent="0.25">
      <c r="A107" s="489" t="s">
        <v>299</v>
      </c>
      <c r="B107" s="490" t="s">
        <v>468</v>
      </c>
      <c r="C107" s="491"/>
      <c r="D107" s="491"/>
      <c r="E107" s="492">
        <f t="shared" si="61"/>
        <v>0</v>
      </c>
      <c r="F107" s="491"/>
      <c r="G107" s="492">
        <f t="shared" si="62"/>
        <v>0</v>
      </c>
      <c r="H107" s="493">
        <f t="shared" ref="H107:J114" si="85">ROUND(H71*H35,0)</f>
        <v>0</v>
      </c>
      <c r="I107" s="492">
        <f t="shared" si="62"/>
        <v>0</v>
      </c>
      <c r="J107" s="493">
        <f t="shared" ref="J107:J108" si="86">ROUND(J71*J35,0)</f>
        <v>0</v>
      </c>
      <c r="K107" s="492">
        <f t="shared" si="62"/>
        <v>0</v>
      </c>
      <c r="L107" s="493">
        <f t="shared" ref="L107:L108" si="87">ROUND(L71*L35,0)</f>
        <v>0</v>
      </c>
      <c r="M107" s="492">
        <f t="shared" si="62"/>
        <v>0</v>
      </c>
    </row>
    <row r="108" spans="1:13" s="482" customFormat="1" ht="30" customHeight="1" x14ac:dyDescent="0.25">
      <c r="A108" s="498" t="s">
        <v>341</v>
      </c>
      <c r="B108" s="490" t="s">
        <v>469</v>
      </c>
      <c r="C108" s="491"/>
      <c r="D108" s="491"/>
      <c r="E108" s="492">
        <f t="shared" si="61"/>
        <v>0</v>
      </c>
      <c r="F108" s="491"/>
      <c r="G108" s="492">
        <f t="shared" si="62"/>
        <v>0</v>
      </c>
      <c r="H108" s="493">
        <f t="shared" si="85"/>
        <v>0</v>
      </c>
      <c r="I108" s="492">
        <f t="shared" si="62"/>
        <v>0</v>
      </c>
      <c r="J108" s="493">
        <f t="shared" si="86"/>
        <v>0</v>
      </c>
      <c r="K108" s="492">
        <f t="shared" si="62"/>
        <v>0</v>
      </c>
      <c r="L108" s="493">
        <f t="shared" si="87"/>
        <v>0</v>
      </c>
      <c r="M108" s="492">
        <f t="shared" si="62"/>
        <v>0</v>
      </c>
    </row>
    <row r="109" spans="1:13" s="482" customFormat="1" ht="30" customHeight="1" x14ac:dyDescent="0.25">
      <c r="A109" s="483" t="s">
        <v>347</v>
      </c>
      <c r="B109" s="484" t="s">
        <v>470</v>
      </c>
      <c r="C109" s="485">
        <f>C110+C111</f>
        <v>0</v>
      </c>
      <c r="D109" s="485">
        <f>D110+D111</f>
        <v>0</v>
      </c>
      <c r="E109" s="486">
        <f t="shared" si="61"/>
        <v>0</v>
      </c>
      <c r="F109" s="485">
        <f>F110+F111</f>
        <v>0</v>
      </c>
      <c r="G109" s="486">
        <f t="shared" si="62"/>
        <v>0</v>
      </c>
      <c r="H109" s="485">
        <f>H110+H111</f>
        <v>0</v>
      </c>
      <c r="I109" s="486">
        <f t="shared" si="62"/>
        <v>0</v>
      </c>
      <c r="J109" s="485">
        <f>J110+J111</f>
        <v>0</v>
      </c>
      <c r="K109" s="486">
        <f t="shared" si="62"/>
        <v>0</v>
      </c>
      <c r="L109" s="485">
        <f>L110+L111</f>
        <v>0</v>
      </c>
      <c r="M109" s="486">
        <f t="shared" si="62"/>
        <v>0</v>
      </c>
    </row>
    <row r="110" spans="1:13" s="482" customFormat="1" ht="30" customHeight="1" x14ac:dyDescent="0.25">
      <c r="A110" s="498" t="s">
        <v>299</v>
      </c>
      <c r="B110" s="490" t="s">
        <v>471</v>
      </c>
      <c r="C110" s="491"/>
      <c r="D110" s="491"/>
      <c r="E110" s="492">
        <f t="shared" si="61"/>
        <v>0</v>
      </c>
      <c r="F110" s="491"/>
      <c r="G110" s="492">
        <f t="shared" si="62"/>
        <v>0</v>
      </c>
      <c r="H110" s="493">
        <f t="shared" si="85"/>
        <v>0</v>
      </c>
      <c r="I110" s="492">
        <f t="shared" si="62"/>
        <v>0</v>
      </c>
      <c r="J110" s="493">
        <f t="shared" si="85"/>
        <v>0</v>
      </c>
      <c r="K110" s="492">
        <f t="shared" si="62"/>
        <v>0</v>
      </c>
      <c r="L110" s="493">
        <f t="shared" ref="L110:L114" si="88">ROUND(L74*L38,0)</f>
        <v>0</v>
      </c>
      <c r="M110" s="492">
        <f t="shared" si="62"/>
        <v>0</v>
      </c>
    </row>
    <row r="111" spans="1:13" s="482" customFormat="1" ht="30" customHeight="1" x14ac:dyDescent="0.25">
      <c r="A111" s="498" t="s">
        <v>341</v>
      </c>
      <c r="B111" s="490" t="s">
        <v>472</v>
      </c>
      <c r="C111" s="491"/>
      <c r="D111" s="491"/>
      <c r="E111" s="492">
        <f t="shared" si="61"/>
        <v>0</v>
      </c>
      <c r="F111" s="491"/>
      <c r="G111" s="492">
        <f t="shared" si="62"/>
        <v>0</v>
      </c>
      <c r="H111" s="493">
        <f t="shared" si="85"/>
        <v>0</v>
      </c>
      <c r="I111" s="492">
        <f t="shared" si="62"/>
        <v>0</v>
      </c>
      <c r="J111" s="493">
        <f t="shared" si="85"/>
        <v>0</v>
      </c>
      <c r="K111" s="492">
        <f t="shared" si="62"/>
        <v>0</v>
      </c>
      <c r="L111" s="493">
        <f t="shared" si="88"/>
        <v>0</v>
      </c>
      <c r="M111" s="492">
        <f t="shared" si="62"/>
        <v>0</v>
      </c>
    </row>
    <row r="112" spans="1:13" s="499" customFormat="1" ht="60" customHeight="1" x14ac:dyDescent="0.2">
      <c r="A112" s="483" t="s">
        <v>351</v>
      </c>
      <c r="B112" s="484" t="s">
        <v>473</v>
      </c>
      <c r="C112" s="491"/>
      <c r="D112" s="491"/>
      <c r="E112" s="486">
        <f t="shared" si="61"/>
        <v>0</v>
      </c>
      <c r="F112" s="491"/>
      <c r="G112" s="486">
        <f t="shared" si="62"/>
        <v>0</v>
      </c>
      <c r="H112" s="485">
        <f t="shared" si="85"/>
        <v>0</v>
      </c>
      <c r="I112" s="486">
        <f t="shared" si="62"/>
        <v>0</v>
      </c>
      <c r="J112" s="485">
        <f t="shared" si="85"/>
        <v>0</v>
      </c>
      <c r="K112" s="486">
        <f t="shared" si="62"/>
        <v>0</v>
      </c>
      <c r="L112" s="485">
        <f t="shared" si="88"/>
        <v>0</v>
      </c>
      <c r="M112" s="486">
        <f t="shared" si="62"/>
        <v>0</v>
      </c>
    </row>
    <row r="113" spans="1:13" s="488" customFormat="1" ht="30" customHeight="1" x14ac:dyDescent="0.25">
      <c r="A113" s="483" t="s">
        <v>353</v>
      </c>
      <c r="B113" s="484" t="s">
        <v>474</v>
      </c>
      <c r="C113" s="491"/>
      <c r="D113" s="491"/>
      <c r="E113" s="486">
        <f t="shared" si="61"/>
        <v>0</v>
      </c>
      <c r="F113" s="491"/>
      <c r="G113" s="486">
        <f t="shared" si="62"/>
        <v>0</v>
      </c>
      <c r="H113" s="485">
        <f t="shared" si="85"/>
        <v>0</v>
      </c>
      <c r="I113" s="486">
        <f t="shared" si="62"/>
        <v>0</v>
      </c>
      <c r="J113" s="485">
        <f t="shared" si="85"/>
        <v>0</v>
      </c>
      <c r="K113" s="486">
        <f t="shared" si="62"/>
        <v>0</v>
      </c>
      <c r="L113" s="485">
        <f t="shared" si="88"/>
        <v>0</v>
      </c>
      <c r="M113" s="486">
        <f t="shared" si="62"/>
        <v>0</v>
      </c>
    </row>
    <row r="114" spans="1:13" s="482" customFormat="1" ht="30" customHeight="1" x14ac:dyDescent="0.25">
      <c r="A114" s="483" t="s">
        <v>355</v>
      </c>
      <c r="B114" s="484" t="s">
        <v>475</v>
      </c>
      <c r="C114" s="491"/>
      <c r="D114" s="491"/>
      <c r="E114" s="486">
        <f t="shared" si="61"/>
        <v>0</v>
      </c>
      <c r="F114" s="491"/>
      <c r="G114" s="486">
        <f t="shared" si="62"/>
        <v>0</v>
      </c>
      <c r="H114" s="485">
        <f t="shared" si="85"/>
        <v>0</v>
      </c>
      <c r="I114" s="486">
        <f t="shared" si="62"/>
        <v>0</v>
      </c>
      <c r="J114" s="485">
        <f t="shared" si="85"/>
        <v>0</v>
      </c>
      <c r="K114" s="486">
        <f t="shared" si="62"/>
        <v>0</v>
      </c>
      <c r="L114" s="485">
        <f t="shared" si="88"/>
        <v>0</v>
      </c>
      <c r="M114" s="486">
        <f t="shared" si="62"/>
        <v>0</v>
      </c>
    </row>
    <row r="115" spans="1:13" s="525" customFormat="1" ht="60" customHeight="1" x14ac:dyDescent="0.2">
      <c r="A115" s="478" t="s">
        <v>476</v>
      </c>
      <c r="B115" s="479"/>
      <c r="C115" s="500">
        <f>C79</f>
        <v>0</v>
      </c>
      <c r="D115" s="500">
        <f>D79</f>
        <v>0</v>
      </c>
      <c r="E115" s="481">
        <f t="shared" si="61"/>
        <v>0</v>
      </c>
      <c r="F115" s="500">
        <f>F79</f>
        <v>0</v>
      </c>
      <c r="G115" s="481">
        <f t="shared" si="62"/>
        <v>0</v>
      </c>
      <c r="H115" s="500">
        <f>H79</f>
        <v>0</v>
      </c>
      <c r="I115" s="481">
        <f t="shared" si="62"/>
        <v>0</v>
      </c>
      <c r="J115" s="500">
        <f>J79</f>
        <v>0</v>
      </c>
      <c r="K115" s="481">
        <f t="shared" si="62"/>
        <v>0</v>
      </c>
      <c r="L115" s="500">
        <f>L79</f>
        <v>0</v>
      </c>
      <c r="M115" s="481">
        <f t="shared" si="62"/>
        <v>0</v>
      </c>
    </row>
    <row r="116" spans="1:13" s="482" customFormat="1" ht="30" customHeight="1" x14ac:dyDescent="0.25">
      <c r="A116" s="501" t="s">
        <v>397</v>
      </c>
      <c r="B116" s="526" t="s">
        <v>477</v>
      </c>
      <c r="C116" s="502"/>
      <c r="D116" s="502"/>
      <c r="E116" s="503">
        <f t="shared" si="61"/>
        <v>0</v>
      </c>
      <c r="F116" s="504" t="s">
        <v>11</v>
      </c>
      <c r="G116" s="507" t="s">
        <v>11</v>
      </c>
      <c r="H116" s="504" t="s">
        <v>11</v>
      </c>
      <c r="I116" s="507" t="s">
        <v>11</v>
      </c>
      <c r="J116" s="504" t="s">
        <v>11</v>
      </c>
      <c r="K116" s="507" t="s">
        <v>11</v>
      </c>
      <c r="L116" s="504" t="s">
        <v>11</v>
      </c>
      <c r="M116" s="507" t="s">
        <v>11</v>
      </c>
    </row>
    <row r="117" spans="1:13" s="482" customFormat="1" ht="24.95" customHeight="1" x14ac:dyDescent="0.25">
      <c r="A117" s="510" t="s">
        <v>154</v>
      </c>
      <c r="B117" s="490"/>
      <c r="C117" s="511">
        <f>IF(C116=0,0,C122/C116)</f>
        <v>0</v>
      </c>
      <c r="D117" s="511">
        <f>IF(D116=0,0,D122/D116)</f>
        <v>0</v>
      </c>
      <c r="E117" s="507" t="s">
        <v>11</v>
      </c>
      <c r="F117" s="508">
        <f>ROUND(IF(AVERAGE(C117,D117)&gt;1,1,AVERAGE(C117,D117)),4)</f>
        <v>0</v>
      </c>
      <c r="G117" s="507" t="s">
        <v>11</v>
      </c>
      <c r="H117" s="508">
        <f>F117</f>
        <v>0</v>
      </c>
      <c r="I117" s="507" t="s">
        <v>11</v>
      </c>
      <c r="J117" s="508">
        <f>H117</f>
        <v>0</v>
      </c>
      <c r="K117" s="507" t="s">
        <v>11</v>
      </c>
      <c r="L117" s="508">
        <f>J117</f>
        <v>0</v>
      </c>
      <c r="M117" s="507" t="s">
        <v>11</v>
      </c>
    </row>
    <row r="118" spans="1:13" ht="24.95" customHeight="1" x14ac:dyDescent="0.25">
      <c r="A118" s="457" t="s">
        <v>253</v>
      </c>
      <c r="B118" s="505"/>
      <c r="C118" s="513" t="s">
        <v>11</v>
      </c>
      <c r="D118" s="513" t="s">
        <v>11</v>
      </c>
      <c r="E118" s="513" t="s">
        <v>11</v>
      </c>
      <c r="F118" s="504">
        <f>F119+F120+F121</f>
        <v>0</v>
      </c>
      <c r="G118" s="513" t="s">
        <v>11</v>
      </c>
      <c r="H118" s="504">
        <f>H119+H120+H121</f>
        <v>0</v>
      </c>
      <c r="I118" s="513" t="s">
        <v>11</v>
      </c>
      <c r="J118" s="504">
        <f>J119+J120+J121</f>
        <v>0</v>
      </c>
      <c r="K118" s="513" t="s">
        <v>11</v>
      </c>
      <c r="L118" s="504">
        <f>L119+L120+L121</f>
        <v>0</v>
      </c>
      <c r="M118" s="513" t="s">
        <v>11</v>
      </c>
    </row>
    <row r="119" spans="1:13" ht="24.95" customHeight="1" x14ac:dyDescent="0.25">
      <c r="A119" s="469" t="s">
        <v>254</v>
      </c>
      <c r="B119" s="514"/>
      <c r="C119" s="504" t="s">
        <v>11</v>
      </c>
      <c r="D119" s="504" t="s">
        <v>11</v>
      </c>
      <c r="E119" s="515" t="s">
        <v>11</v>
      </c>
      <c r="F119" s="504"/>
      <c r="G119" s="515" t="s">
        <v>11</v>
      </c>
      <c r="H119" s="504"/>
      <c r="I119" s="515" t="s">
        <v>11</v>
      </c>
      <c r="J119" s="504"/>
      <c r="K119" s="515" t="s">
        <v>11</v>
      </c>
      <c r="L119" s="516"/>
      <c r="M119" s="515" t="s">
        <v>11</v>
      </c>
    </row>
    <row r="120" spans="1:13" ht="24.95" customHeight="1" x14ac:dyDescent="0.25">
      <c r="A120" s="469" t="s">
        <v>7</v>
      </c>
      <c r="B120" s="514"/>
      <c r="C120" s="504" t="s">
        <v>11</v>
      </c>
      <c r="D120" s="504" t="s">
        <v>11</v>
      </c>
      <c r="E120" s="515" t="s">
        <v>11</v>
      </c>
      <c r="F120" s="504"/>
      <c r="G120" s="515" t="s">
        <v>11</v>
      </c>
      <c r="H120" s="504"/>
      <c r="I120" s="515" t="s">
        <v>11</v>
      </c>
      <c r="J120" s="504"/>
      <c r="K120" s="515" t="s">
        <v>11</v>
      </c>
      <c r="L120" s="504"/>
      <c r="M120" s="515" t="s">
        <v>11</v>
      </c>
    </row>
    <row r="121" spans="1:13" ht="24.95" customHeight="1" x14ac:dyDescent="0.25">
      <c r="A121" s="469" t="s">
        <v>400</v>
      </c>
      <c r="B121" s="514"/>
      <c r="C121" s="504" t="s">
        <v>11</v>
      </c>
      <c r="D121" s="504" t="s">
        <v>11</v>
      </c>
      <c r="E121" s="515" t="s">
        <v>11</v>
      </c>
      <c r="F121" s="504"/>
      <c r="G121" s="515" t="s">
        <v>11</v>
      </c>
      <c r="H121" s="504"/>
      <c r="I121" s="515" t="s">
        <v>11</v>
      </c>
      <c r="J121" s="504"/>
      <c r="K121" s="515" t="s">
        <v>11</v>
      </c>
      <c r="L121" s="516"/>
      <c r="M121" s="515" t="s">
        <v>11</v>
      </c>
    </row>
    <row r="122" spans="1:13" s="482" customFormat="1" ht="24.95" customHeight="1" x14ac:dyDescent="0.25">
      <c r="A122" s="470" t="s">
        <v>401</v>
      </c>
      <c r="B122" s="527"/>
      <c r="C122" s="528"/>
      <c r="D122" s="528"/>
      <c r="E122" s="520">
        <f t="shared" ref="E122" si="89">IF(C122=0,0,D122/C122)</f>
        <v>0</v>
      </c>
      <c r="F122" s="528">
        <f>ROUND(F115*F117+F118,0)</f>
        <v>0</v>
      </c>
      <c r="G122" s="520">
        <f t="shared" ref="G122:M122" si="90">IF(D122=0,0,F122/D122)</f>
        <v>0</v>
      </c>
      <c r="H122" s="528">
        <f>ROUND(H115*H117+H118,0)</f>
        <v>0</v>
      </c>
      <c r="I122" s="520">
        <f t="shared" si="90"/>
        <v>0</v>
      </c>
      <c r="J122" s="528">
        <f>ROUND(J115*J117+J118,0)</f>
        <v>0</v>
      </c>
      <c r="K122" s="520">
        <f t="shared" si="90"/>
        <v>0</v>
      </c>
      <c r="L122" s="528">
        <f>ROUND(L115*L117+L118,0)</f>
        <v>0</v>
      </c>
      <c r="M122" s="520">
        <f t="shared" si="90"/>
        <v>0</v>
      </c>
    </row>
    <row r="123" spans="1:13" x14ac:dyDescent="0.25">
      <c r="E123" s="529"/>
      <c r="F123" s="529"/>
      <c r="G123" s="529"/>
    </row>
  </sheetData>
  <mergeCells count="16">
    <mergeCell ref="M5:M6"/>
    <mergeCell ref="A1:M1"/>
    <mergeCell ref="K2:M2"/>
    <mergeCell ref="A3:M3"/>
    <mergeCell ref="I4:J4"/>
    <mergeCell ref="L4:M4"/>
    <mergeCell ref="A5:A6"/>
    <mergeCell ref="B5:B6"/>
    <mergeCell ref="C5:E5"/>
    <mergeCell ref="F5:F6"/>
    <mergeCell ref="G5:G6"/>
    <mergeCell ref="H5:H6"/>
    <mergeCell ref="I5:I6"/>
    <mergeCell ref="J5:J6"/>
    <mergeCell ref="K5:K6"/>
    <mergeCell ref="L5:L6"/>
  </mergeCells>
  <pageMargins left="0" right="0" top="0" bottom="0" header="0" footer="0"/>
  <pageSetup paperSize="9" scale="42" fitToHeight="0" orientation="portrait" horizontalDpi="300" verticalDpi="300" r:id="rId1"/>
  <rowBreaks count="2" manualBreakCount="2">
    <brk id="42" max="16383" man="1"/>
    <brk id="78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2" sqref="O2"/>
    </sheetView>
  </sheetViews>
  <sheetFormatPr defaultRowHeight="15.75" x14ac:dyDescent="0.2"/>
  <cols>
    <col min="1" max="1" width="36.85546875" style="531" customWidth="1"/>
    <col min="2" max="2" width="14.85546875" style="531" customWidth="1"/>
    <col min="3" max="3" width="14.7109375" style="531" customWidth="1"/>
    <col min="4" max="4" width="10.7109375" style="531" customWidth="1"/>
    <col min="5" max="5" width="14.5703125" style="539" customWidth="1"/>
    <col min="6" max="6" width="10.7109375" style="539" customWidth="1"/>
    <col min="7" max="7" width="13.28515625" style="530" customWidth="1"/>
    <col min="8" max="8" width="10.7109375" style="530" customWidth="1"/>
    <col min="9" max="9" width="14.85546875" style="540" customWidth="1"/>
    <col min="10" max="10" width="10.7109375" style="540" customWidth="1"/>
    <col min="11" max="11" width="15.85546875" style="540" customWidth="1"/>
    <col min="12" max="12" width="10.7109375" style="540" customWidth="1"/>
    <col min="13" max="13" width="15.5703125" style="540" customWidth="1"/>
    <col min="14" max="14" width="10.7109375" style="540" customWidth="1"/>
    <col min="15" max="16384" width="9.140625" style="540"/>
  </cols>
  <sheetData>
    <row r="1" spans="1:14" s="530" customFormat="1" x14ac:dyDescent="0.2">
      <c r="A1" s="715">
        <v>153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</row>
    <row r="2" spans="1:14" s="530" customFormat="1" ht="36" customHeight="1" x14ac:dyDescent="0.2">
      <c r="A2" s="531"/>
      <c r="B2" s="531"/>
      <c r="C2" s="531"/>
      <c r="D2" s="531"/>
      <c r="M2" s="716" t="s">
        <v>645</v>
      </c>
      <c r="N2" s="716"/>
    </row>
    <row r="3" spans="1:14" s="530" customFormat="1" ht="21" customHeight="1" x14ac:dyDescent="0.2">
      <c r="A3" s="717" t="s">
        <v>478</v>
      </c>
      <c r="B3" s="717"/>
      <c r="C3" s="717"/>
      <c r="D3" s="717"/>
      <c r="E3" s="717"/>
      <c r="F3" s="717"/>
      <c r="G3" s="717"/>
      <c r="H3" s="717"/>
      <c r="I3" s="717"/>
      <c r="J3" s="717"/>
      <c r="K3" s="717"/>
      <c r="L3" s="717"/>
      <c r="M3" s="717"/>
      <c r="N3" s="717"/>
    </row>
    <row r="4" spans="1:14" s="530" customFormat="1" x14ac:dyDescent="0.2">
      <c r="A4" s="532"/>
      <c r="B4" s="532"/>
      <c r="C4" s="532"/>
      <c r="D4" s="532"/>
      <c r="E4" s="532"/>
      <c r="F4" s="532"/>
      <c r="N4" s="533" t="s">
        <v>0</v>
      </c>
    </row>
    <row r="5" spans="1:14" s="530" customFormat="1" ht="42.75" x14ac:dyDescent="0.2">
      <c r="A5" s="3" t="s">
        <v>1</v>
      </c>
      <c r="B5" s="13" t="s">
        <v>24</v>
      </c>
      <c r="C5" s="13" t="s">
        <v>25</v>
      </c>
      <c r="D5" s="13" t="s">
        <v>19</v>
      </c>
      <c r="E5" s="13" t="s">
        <v>26</v>
      </c>
      <c r="F5" s="13" t="s">
        <v>19</v>
      </c>
      <c r="G5" s="13" t="s">
        <v>27</v>
      </c>
      <c r="H5" s="13" t="s">
        <v>19</v>
      </c>
      <c r="I5" s="13" t="s">
        <v>28</v>
      </c>
      <c r="J5" s="13" t="s">
        <v>19</v>
      </c>
      <c r="K5" s="13" t="s">
        <v>29</v>
      </c>
      <c r="L5" s="13" t="s">
        <v>19</v>
      </c>
      <c r="M5" s="13" t="s">
        <v>30</v>
      </c>
      <c r="N5" s="13" t="s">
        <v>19</v>
      </c>
    </row>
    <row r="6" spans="1:14" s="530" customFormat="1" ht="30" x14ac:dyDescent="0.2">
      <c r="A6" s="4" t="s">
        <v>479</v>
      </c>
      <c r="B6" s="534"/>
      <c r="C6" s="534"/>
      <c r="D6" s="242">
        <f>IF(B6=0,0,C6/B6)</f>
        <v>0</v>
      </c>
      <c r="E6" s="534"/>
      <c r="F6" s="242">
        <f>IF(C6=0,0,E6/C6)</f>
        <v>0</v>
      </c>
      <c r="G6" s="534"/>
      <c r="H6" s="242">
        <f>IF(E6=0,0,G6/E6)</f>
        <v>0</v>
      </c>
      <c r="I6" s="534"/>
      <c r="J6" s="242">
        <f>IF(G6=0,0,I6/G6)</f>
        <v>0</v>
      </c>
      <c r="K6" s="534"/>
      <c r="L6" s="242">
        <f>IF(I6=0,0,K6/I6)</f>
        <v>0</v>
      </c>
      <c r="M6" s="534"/>
      <c r="N6" s="242">
        <f>IF(K6=0,0,M6/K6)</f>
        <v>0</v>
      </c>
    </row>
    <row r="7" spans="1:14" s="530" customFormat="1" ht="30" x14ac:dyDescent="0.2">
      <c r="A7" s="4" t="s">
        <v>480</v>
      </c>
      <c r="B7" s="534"/>
      <c r="C7" s="534"/>
      <c r="D7" s="242">
        <f t="shared" ref="D7:D8" si="0">IF(B7=0,0,C7/B7)</f>
        <v>0</v>
      </c>
      <c r="E7" s="534"/>
      <c r="F7" s="242">
        <f t="shared" ref="F7:N8" si="1">IF(C7=0,0,E7/C7)</f>
        <v>0</v>
      </c>
      <c r="G7" s="534">
        <f>(G6*G8)/1000*12</f>
        <v>0</v>
      </c>
      <c r="H7" s="242">
        <f t="shared" si="1"/>
        <v>0</v>
      </c>
      <c r="I7" s="534">
        <f>(I6*I8)/1000*12</f>
        <v>0</v>
      </c>
      <c r="J7" s="242">
        <f t="shared" si="1"/>
        <v>0</v>
      </c>
      <c r="K7" s="534">
        <f>(K6*K8)/1000*12</f>
        <v>0</v>
      </c>
      <c r="L7" s="242">
        <f t="shared" si="1"/>
        <v>0</v>
      </c>
      <c r="M7" s="534">
        <f>(M6*M8)/1000*12</f>
        <v>0</v>
      </c>
      <c r="N7" s="242">
        <f t="shared" si="1"/>
        <v>0</v>
      </c>
    </row>
    <row r="8" spans="1:14" s="530" customFormat="1" ht="30" x14ac:dyDescent="0.2">
      <c r="A8" s="4" t="s">
        <v>481</v>
      </c>
      <c r="B8" s="534">
        <f>IF(B6=0,0,((B7/12)/B6)*1000)</f>
        <v>0</v>
      </c>
      <c r="C8" s="534">
        <f>IF(C6=0,0,((C7/12)/C6)*1000)</f>
        <v>0</v>
      </c>
      <c r="D8" s="242">
        <f t="shared" si="0"/>
        <v>0</v>
      </c>
      <c r="E8" s="534">
        <f>IF(E6=0,0,((E7/12)/E6)*1000)</f>
        <v>0</v>
      </c>
      <c r="F8" s="242">
        <f t="shared" si="1"/>
        <v>0</v>
      </c>
      <c r="G8" s="534">
        <f>ROUND(AVERAGE(C8,E8,B8),0)</f>
        <v>0</v>
      </c>
      <c r="H8" s="242">
        <f t="shared" si="1"/>
        <v>0</v>
      </c>
      <c r="I8" s="534">
        <f>G8</f>
        <v>0</v>
      </c>
      <c r="J8" s="242">
        <f t="shared" si="1"/>
        <v>0</v>
      </c>
      <c r="K8" s="534">
        <f>I8</f>
        <v>0</v>
      </c>
      <c r="L8" s="242">
        <f t="shared" si="1"/>
        <v>0</v>
      </c>
      <c r="M8" s="534">
        <f>K8</f>
        <v>0</v>
      </c>
      <c r="N8" s="242">
        <f t="shared" si="1"/>
        <v>0</v>
      </c>
    </row>
    <row r="9" spans="1:14" s="530" customFormat="1" x14ac:dyDescent="0.2">
      <c r="A9" s="8" t="s">
        <v>154</v>
      </c>
      <c r="B9" s="535">
        <f>IF(B7=0,0,(B17+C16)/B7)</f>
        <v>0</v>
      </c>
      <c r="C9" s="535">
        <f>IF(C7=0,0,(C17+E16)/C7)</f>
        <v>0</v>
      </c>
      <c r="D9" s="536" t="s">
        <v>11</v>
      </c>
      <c r="E9" s="535">
        <f>IF(E7=0,0,(E17+G16)/E7)</f>
        <v>0</v>
      </c>
      <c r="F9" s="536" t="s">
        <v>11</v>
      </c>
      <c r="G9" s="17">
        <f>IF(AVERAGE(B9,C9,E9)&gt;1,1,AVERAGE(B9,C9,E9))</f>
        <v>0</v>
      </c>
      <c r="H9" s="536" t="s">
        <v>11</v>
      </c>
      <c r="I9" s="17">
        <f>G9</f>
        <v>0</v>
      </c>
      <c r="J9" s="536" t="s">
        <v>11</v>
      </c>
      <c r="K9" s="17">
        <f>I9</f>
        <v>0</v>
      </c>
      <c r="L9" s="536" t="s">
        <v>11</v>
      </c>
      <c r="M9" s="17">
        <f>K9</f>
        <v>0</v>
      </c>
      <c r="N9" s="536" t="s">
        <v>11</v>
      </c>
    </row>
    <row r="10" spans="1:14" s="530" customFormat="1" ht="28.5" x14ac:dyDescent="0.2">
      <c r="A10" s="6" t="s">
        <v>6</v>
      </c>
      <c r="B10" s="537" t="s">
        <v>11</v>
      </c>
      <c r="C10" s="537" t="s">
        <v>11</v>
      </c>
      <c r="D10" s="537" t="s">
        <v>11</v>
      </c>
      <c r="E10" s="537" t="s">
        <v>11</v>
      </c>
      <c r="F10" s="537" t="s">
        <v>11</v>
      </c>
      <c r="G10" s="537">
        <f>G11+G12+G13+G14</f>
        <v>0</v>
      </c>
      <c r="H10" s="537" t="s">
        <v>11</v>
      </c>
      <c r="I10" s="537">
        <f>I11+I12+I13+I14</f>
        <v>0</v>
      </c>
      <c r="J10" s="537" t="s">
        <v>11</v>
      </c>
      <c r="K10" s="537">
        <f>K11+K12+K13+K14</f>
        <v>0</v>
      </c>
      <c r="L10" s="537" t="s">
        <v>11</v>
      </c>
      <c r="M10" s="537">
        <f>M11+M12+M13+M14</f>
        <v>0</v>
      </c>
      <c r="N10" s="537" t="s">
        <v>11</v>
      </c>
    </row>
    <row r="11" spans="1:14" s="530" customFormat="1" ht="30" x14ac:dyDescent="0.2">
      <c r="A11" s="10" t="s">
        <v>8</v>
      </c>
      <c r="B11" s="534" t="s">
        <v>11</v>
      </c>
      <c r="C11" s="534" t="s">
        <v>11</v>
      </c>
      <c r="D11" s="534" t="s">
        <v>11</v>
      </c>
      <c r="E11" s="534" t="s">
        <v>11</v>
      </c>
      <c r="F11" s="534" t="s">
        <v>11</v>
      </c>
      <c r="G11" s="534"/>
      <c r="H11" s="534" t="s">
        <v>11</v>
      </c>
      <c r="I11" s="534"/>
      <c r="J11" s="534" t="s">
        <v>11</v>
      </c>
      <c r="K11" s="534"/>
      <c r="L11" s="534" t="s">
        <v>11</v>
      </c>
      <c r="M11" s="534"/>
      <c r="N11" s="534" t="s">
        <v>11</v>
      </c>
    </row>
    <row r="12" spans="1:14" s="530" customFormat="1" ht="30" x14ac:dyDescent="0.2">
      <c r="A12" s="10" t="s">
        <v>9</v>
      </c>
      <c r="B12" s="534" t="s">
        <v>11</v>
      </c>
      <c r="C12" s="534" t="s">
        <v>11</v>
      </c>
      <c r="D12" s="534" t="s">
        <v>11</v>
      </c>
      <c r="E12" s="534" t="s">
        <v>11</v>
      </c>
      <c r="F12" s="534" t="s">
        <v>11</v>
      </c>
      <c r="G12" s="534"/>
      <c r="H12" s="534" t="s">
        <v>11</v>
      </c>
      <c r="I12" s="534"/>
      <c r="J12" s="534" t="s">
        <v>11</v>
      </c>
      <c r="K12" s="534"/>
      <c r="L12" s="534" t="s">
        <v>11</v>
      </c>
      <c r="M12" s="534"/>
      <c r="N12" s="534" t="s">
        <v>11</v>
      </c>
    </row>
    <row r="13" spans="1:14" s="530" customFormat="1" x14ac:dyDescent="0.2">
      <c r="A13" s="10" t="s">
        <v>7</v>
      </c>
      <c r="B13" s="534" t="s">
        <v>11</v>
      </c>
      <c r="C13" s="534" t="s">
        <v>11</v>
      </c>
      <c r="D13" s="534" t="s">
        <v>11</v>
      </c>
      <c r="E13" s="534" t="s">
        <v>11</v>
      </c>
      <c r="F13" s="534" t="s">
        <v>11</v>
      </c>
      <c r="G13" s="534"/>
      <c r="H13" s="534" t="s">
        <v>11</v>
      </c>
      <c r="I13" s="534"/>
      <c r="J13" s="534" t="s">
        <v>11</v>
      </c>
      <c r="K13" s="534"/>
      <c r="L13" s="534" t="s">
        <v>11</v>
      </c>
      <c r="M13" s="534"/>
      <c r="N13" s="534" t="s">
        <v>11</v>
      </c>
    </row>
    <row r="14" spans="1:14" s="530" customFormat="1" ht="45" x14ac:dyDescent="0.2">
      <c r="A14" s="10" t="s">
        <v>20</v>
      </c>
      <c r="B14" s="534" t="s">
        <v>11</v>
      </c>
      <c r="C14" s="534" t="s">
        <v>11</v>
      </c>
      <c r="D14" s="534" t="s">
        <v>11</v>
      </c>
      <c r="E14" s="534" t="s">
        <v>11</v>
      </c>
      <c r="F14" s="534" t="s">
        <v>11</v>
      </c>
      <c r="G14" s="534"/>
      <c r="H14" s="534" t="s">
        <v>11</v>
      </c>
      <c r="I14" s="534"/>
      <c r="J14" s="534" t="s">
        <v>11</v>
      </c>
      <c r="K14" s="534"/>
      <c r="L14" s="534" t="s">
        <v>11</v>
      </c>
      <c r="M14" s="534"/>
      <c r="N14" s="534" t="s">
        <v>11</v>
      </c>
    </row>
    <row r="15" spans="1:14" s="530" customFormat="1" ht="28.5" x14ac:dyDescent="0.2">
      <c r="A15" s="23" t="s">
        <v>482</v>
      </c>
      <c r="B15" s="538"/>
      <c r="C15" s="538"/>
      <c r="D15" s="303">
        <f t="shared" ref="D15:D17" si="2">IF(B15=0,0,C15/B15)</f>
        <v>0</v>
      </c>
      <c r="E15" s="538"/>
      <c r="F15" s="303">
        <f t="shared" ref="F15:H17" si="3">IF(C15=0,0,E15/C15)</f>
        <v>0</v>
      </c>
      <c r="G15" s="538">
        <f>ROUND(G16+G17+G10,0)</f>
        <v>0</v>
      </c>
      <c r="H15" s="303">
        <f t="shared" si="3"/>
        <v>0</v>
      </c>
      <c r="I15" s="538">
        <f>ROUND(I16+I17+I10,0)</f>
        <v>0</v>
      </c>
      <c r="J15" s="303">
        <f t="shared" ref="J15:J17" si="4">IF(G15=0,0,I15/G15)</f>
        <v>0</v>
      </c>
      <c r="K15" s="538">
        <f>ROUND(K16+K17+K10,0)</f>
        <v>0</v>
      </c>
      <c r="L15" s="303">
        <f t="shared" ref="L15:L17" si="5">IF(I15=0,0,K15/I15)</f>
        <v>0</v>
      </c>
      <c r="M15" s="538">
        <f>ROUND(M16+M17+M10,0)</f>
        <v>0</v>
      </c>
      <c r="N15" s="303">
        <f t="shared" ref="N15:N17" si="6">IF(K15=0,0,M15/K15)</f>
        <v>0</v>
      </c>
    </row>
    <row r="16" spans="1:14" s="530" customFormat="1" x14ac:dyDescent="0.2">
      <c r="A16" s="10" t="s">
        <v>483</v>
      </c>
      <c r="B16" s="534"/>
      <c r="C16" s="534"/>
      <c r="D16" s="242">
        <f t="shared" si="2"/>
        <v>0</v>
      </c>
      <c r="E16" s="534"/>
      <c r="F16" s="242">
        <f t="shared" si="3"/>
        <v>0</v>
      </c>
      <c r="G16" s="534"/>
      <c r="H16" s="242">
        <f t="shared" si="3"/>
        <v>0</v>
      </c>
      <c r="I16" s="534">
        <f>(G9*G7)/12</f>
        <v>0</v>
      </c>
      <c r="J16" s="242">
        <f t="shared" si="4"/>
        <v>0</v>
      </c>
      <c r="K16" s="534">
        <f>(I9*I7)/12</f>
        <v>0</v>
      </c>
      <c r="L16" s="242">
        <f t="shared" si="5"/>
        <v>0</v>
      </c>
      <c r="M16" s="534">
        <f>(K9*K7)/12</f>
        <v>0</v>
      </c>
      <c r="N16" s="242">
        <f t="shared" si="6"/>
        <v>0</v>
      </c>
    </row>
    <row r="17" spans="1:14" s="530" customFormat="1" x14ac:dyDescent="0.2">
      <c r="A17" s="10" t="s">
        <v>484</v>
      </c>
      <c r="B17" s="534">
        <f>B15-B16</f>
        <v>0</v>
      </c>
      <c r="C17" s="534">
        <f>C15-C16</f>
        <v>0</v>
      </c>
      <c r="D17" s="242">
        <f t="shared" si="2"/>
        <v>0</v>
      </c>
      <c r="E17" s="534">
        <f>E15-E16</f>
        <v>0</v>
      </c>
      <c r="F17" s="242">
        <f t="shared" si="3"/>
        <v>0</v>
      </c>
      <c r="G17" s="534">
        <f>((G9*G7)/12)*11</f>
        <v>0</v>
      </c>
      <c r="H17" s="242">
        <f t="shared" si="3"/>
        <v>0</v>
      </c>
      <c r="I17" s="534">
        <f>((I9*I7)/12)*11</f>
        <v>0</v>
      </c>
      <c r="J17" s="242">
        <f t="shared" si="4"/>
        <v>0</v>
      </c>
      <c r="K17" s="534">
        <f>((K9*K7)/12)*11</f>
        <v>0</v>
      </c>
      <c r="L17" s="242">
        <f t="shared" si="5"/>
        <v>0</v>
      </c>
      <c r="M17" s="534">
        <f>((M9*M7)/12)*11</f>
        <v>0</v>
      </c>
      <c r="N17" s="242">
        <f t="shared" si="6"/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72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zoomScale="80" zoomScaleNormal="80" zoomScaleSheetLayoutView="85" workbookViewId="0">
      <selection activeCell="N2" sqref="N2"/>
    </sheetView>
  </sheetViews>
  <sheetFormatPr defaultColWidth="8.85546875" defaultRowHeight="15" x14ac:dyDescent="0.25"/>
  <cols>
    <col min="1" max="1" width="50.42578125" style="541" customWidth="1"/>
    <col min="2" max="2" width="15.5703125" style="541" customWidth="1"/>
    <col min="3" max="3" width="17" style="541" customWidth="1"/>
    <col min="4" max="4" width="17.85546875" style="541" customWidth="1"/>
    <col min="5" max="5" width="11.7109375" style="541" customWidth="1"/>
    <col min="6" max="6" width="15.85546875" style="541" customWidth="1"/>
    <col min="7" max="7" width="12.140625" style="541" customWidth="1"/>
    <col min="8" max="8" width="17.7109375" style="541" customWidth="1"/>
    <col min="9" max="9" width="12.140625" style="541" customWidth="1"/>
    <col min="10" max="10" width="20" style="541" customWidth="1"/>
    <col min="11" max="11" width="12" style="541" customWidth="1"/>
    <col min="12" max="12" width="20.28515625" style="541" customWidth="1"/>
    <col min="13" max="13" width="11.7109375" style="541" customWidth="1"/>
    <col min="14" max="16384" width="8.85546875" style="541"/>
  </cols>
  <sheetData>
    <row r="1" spans="1:13" ht="18.75" x14ac:dyDescent="0.3">
      <c r="A1" s="718">
        <v>154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</row>
    <row r="2" spans="1:13" ht="41.25" customHeight="1" x14ac:dyDescent="0.25">
      <c r="K2" s="542"/>
      <c r="L2" s="719" t="s">
        <v>646</v>
      </c>
      <c r="M2" s="719"/>
    </row>
    <row r="3" spans="1:13" s="544" customFormat="1" ht="30.75" customHeight="1" x14ac:dyDescent="0.2">
      <c r="A3" s="543" t="s">
        <v>485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</row>
    <row r="4" spans="1:13" ht="21" customHeight="1" x14ac:dyDescent="0.3">
      <c r="I4" s="545"/>
      <c r="L4" s="720" t="s">
        <v>239</v>
      </c>
      <c r="M4" s="720"/>
    </row>
    <row r="5" spans="1:13" ht="38.25" customHeight="1" x14ac:dyDescent="0.25">
      <c r="A5" s="693" t="s">
        <v>240</v>
      </c>
      <c r="B5" s="697" t="s">
        <v>241</v>
      </c>
      <c r="C5" s="699" t="s">
        <v>242</v>
      </c>
      <c r="D5" s="699"/>
      <c r="E5" s="699"/>
      <c r="F5" s="693" t="s">
        <v>27</v>
      </c>
      <c r="G5" s="693" t="s">
        <v>243</v>
      </c>
      <c r="H5" s="693" t="s">
        <v>28</v>
      </c>
      <c r="I5" s="693" t="s">
        <v>243</v>
      </c>
      <c r="J5" s="693" t="s">
        <v>29</v>
      </c>
      <c r="K5" s="693" t="s">
        <v>243</v>
      </c>
      <c r="L5" s="693" t="s">
        <v>30</v>
      </c>
      <c r="M5" s="693" t="s">
        <v>243</v>
      </c>
    </row>
    <row r="6" spans="1:13" ht="37.5" x14ac:dyDescent="0.25">
      <c r="A6" s="693"/>
      <c r="B6" s="698"/>
      <c r="C6" s="384" t="s">
        <v>244</v>
      </c>
      <c r="D6" s="384" t="s">
        <v>245</v>
      </c>
      <c r="E6" s="384" t="s">
        <v>243</v>
      </c>
      <c r="F6" s="693"/>
      <c r="G6" s="693"/>
      <c r="H6" s="693"/>
      <c r="I6" s="693"/>
      <c r="J6" s="693"/>
      <c r="K6" s="693"/>
      <c r="L6" s="693"/>
      <c r="M6" s="693"/>
    </row>
    <row r="7" spans="1:13" ht="56.25" x14ac:dyDescent="0.25">
      <c r="A7" s="546" t="s">
        <v>486</v>
      </c>
      <c r="B7" s="547" t="s">
        <v>487</v>
      </c>
      <c r="C7" s="548"/>
      <c r="D7" s="548"/>
      <c r="E7" s="549">
        <f>IF(C7=0,0,D7/C7)</f>
        <v>0</v>
      </c>
      <c r="F7" s="550">
        <f>D7</f>
        <v>0</v>
      </c>
      <c r="G7" s="551">
        <f>IF(D7=0,0,F7/D7)</f>
        <v>0</v>
      </c>
      <c r="H7" s="550">
        <f>F7</f>
        <v>0</v>
      </c>
      <c r="I7" s="551">
        <f>IF(F7=0,0,H7/F7)</f>
        <v>0</v>
      </c>
      <c r="J7" s="550">
        <f>H7</f>
        <v>0</v>
      </c>
      <c r="K7" s="551">
        <f>IF(H7=0,0,J7/H7)</f>
        <v>0</v>
      </c>
      <c r="L7" s="550">
        <f>J7</f>
        <v>0</v>
      </c>
      <c r="M7" s="551">
        <f>IF(J7=0,0,L7/J7)</f>
        <v>0</v>
      </c>
    </row>
    <row r="8" spans="1:13" ht="24.95" customHeight="1" x14ac:dyDescent="0.25">
      <c r="A8" s="546" t="s">
        <v>488</v>
      </c>
      <c r="B8" s="547"/>
      <c r="C8" s="552">
        <f>IF(C7=0,0,C9/C7)</f>
        <v>0</v>
      </c>
      <c r="D8" s="552">
        <f>IF(D7=0,0,D9/D7)</f>
        <v>0</v>
      </c>
      <c r="E8" s="553" t="s">
        <v>11</v>
      </c>
      <c r="F8" s="552">
        <f>ROUND(AVERAGE(D8,C8),4)</f>
        <v>0</v>
      </c>
      <c r="G8" s="553" t="s">
        <v>11</v>
      </c>
      <c r="H8" s="552">
        <f>F8</f>
        <v>0</v>
      </c>
      <c r="I8" s="553" t="s">
        <v>11</v>
      </c>
      <c r="J8" s="552">
        <f>H8</f>
        <v>0</v>
      </c>
      <c r="K8" s="553" t="s">
        <v>11</v>
      </c>
      <c r="L8" s="552">
        <f>J8</f>
        <v>0</v>
      </c>
      <c r="M8" s="553" t="s">
        <v>11</v>
      </c>
    </row>
    <row r="9" spans="1:13" ht="39.950000000000003" customHeight="1" x14ac:dyDescent="0.25">
      <c r="A9" s="546" t="s">
        <v>396</v>
      </c>
      <c r="B9" s="547" t="s">
        <v>489</v>
      </c>
      <c r="C9" s="548"/>
      <c r="D9" s="548"/>
      <c r="E9" s="549">
        <f>IF(C9=0,0,D9/C9)</f>
        <v>0</v>
      </c>
      <c r="F9" s="554">
        <f>ROUND((F7*F8),0)</f>
        <v>0</v>
      </c>
      <c r="G9" s="551">
        <f t="shared" ref="G9:M9" si="0">IF(D9=0,0,F9/D9)</f>
        <v>0</v>
      </c>
      <c r="H9" s="554">
        <f>ROUND((H7*H8),0)</f>
        <v>0</v>
      </c>
      <c r="I9" s="551">
        <f t="shared" si="0"/>
        <v>0</v>
      </c>
      <c r="J9" s="554">
        <f>ROUND((J7*J8),0)</f>
        <v>0</v>
      </c>
      <c r="K9" s="551">
        <f t="shared" si="0"/>
        <v>0</v>
      </c>
      <c r="L9" s="554">
        <f>ROUND((L7*L8),0)</f>
        <v>0</v>
      </c>
      <c r="M9" s="551">
        <f t="shared" si="0"/>
        <v>0</v>
      </c>
    </row>
    <row r="10" spans="1:13" s="559" customFormat="1" ht="24.95" customHeight="1" x14ac:dyDescent="0.2">
      <c r="A10" s="555" t="s">
        <v>289</v>
      </c>
      <c r="B10" s="556"/>
      <c r="C10" s="557">
        <f>IF(C9=0,0,C16/C9)</f>
        <v>0</v>
      </c>
      <c r="D10" s="557">
        <f>IF(D9=0,0,D16/D9)</f>
        <v>0</v>
      </c>
      <c r="E10" s="553" t="s">
        <v>11</v>
      </c>
      <c r="F10" s="558">
        <f>ROUND(AVERAGE(C10,D10),4)</f>
        <v>0</v>
      </c>
      <c r="G10" s="553" t="s">
        <v>11</v>
      </c>
      <c r="H10" s="558">
        <f>F10</f>
        <v>0</v>
      </c>
      <c r="I10" s="553" t="s">
        <v>11</v>
      </c>
      <c r="J10" s="558">
        <f>H10</f>
        <v>0</v>
      </c>
      <c r="K10" s="553" t="s">
        <v>11</v>
      </c>
      <c r="L10" s="558">
        <f>J10</f>
        <v>0</v>
      </c>
      <c r="M10" s="553" t="s">
        <v>11</v>
      </c>
    </row>
    <row r="11" spans="1:13" s="561" customFormat="1" ht="24.95" customHeight="1" x14ac:dyDescent="0.25">
      <c r="A11" s="560" t="s">
        <v>4</v>
      </c>
      <c r="B11" s="547"/>
      <c r="C11" s="558">
        <f>IF(C16=0,0,C17/C16)</f>
        <v>0</v>
      </c>
      <c r="D11" s="558">
        <f>IF(D16=0,0,D17/D16)</f>
        <v>0</v>
      </c>
      <c r="E11" s="553" t="s">
        <v>11</v>
      </c>
      <c r="F11" s="558">
        <f>ROUND(IF(AVERAGE(D11,C11)&gt;1,1,AVERAGE(D11,C11)),4)</f>
        <v>0</v>
      </c>
      <c r="G11" s="553" t="s">
        <v>11</v>
      </c>
      <c r="H11" s="558">
        <f>F11</f>
        <v>0</v>
      </c>
      <c r="I11" s="553" t="s">
        <v>11</v>
      </c>
      <c r="J11" s="558">
        <f>H11</f>
        <v>0</v>
      </c>
      <c r="K11" s="553" t="s">
        <v>11</v>
      </c>
      <c r="L11" s="558">
        <f>J11</f>
        <v>0</v>
      </c>
      <c r="M11" s="553" t="s">
        <v>11</v>
      </c>
    </row>
    <row r="12" spans="1:13" s="561" customFormat="1" ht="37.5" x14ac:dyDescent="0.25">
      <c r="A12" s="398" t="s">
        <v>5</v>
      </c>
      <c r="B12" s="547"/>
      <c r="C12" s="562" t="s">
        <v>11</v>
      </c>
      <c r="D12" s="562" t="s">
        <v>11</v>
      </c>
      <c r="E12" s="553" t="s">
        <v>11</v>
      </c>
      <c r="F12" s="563">
        <f>ROUND(F9*F10*F11,0)</f>
        <v>0</v>
      </c>
      <c r="G12" s="553" t="s">
        <v>11</v>
      </c>
      <c r="H12" s="563">
        <f>ROUND(H9*H10*H11,0)</f>
        <v>0</v>
      </c>
      <c r="I12" s="553" t="s">
        <v>11</v>
      </c>
      <c r="J12" s="563">
        <f>ROUND(J9*J10*J11,0)</f>
        <v>0</v>
      </c>
      <c r="K12" s="553" t="s">
        <v>11</v>
      </c>
      <c r="L12" s="563">
        <f>ROUND(L9*L10*L11,0)</f>
        <v>0</v>
      </c>
      <c r="M12" s="553" t="s">
        <v>11</v>
      </c>
    </row>
    <row r="13" spans="1:13" s="561" customFormat="1" ht="24.95" customHeight="1" x14ac:dyDescent="0.25">
      <c r="A13" s="398" t="s">
        <v>253</v>
      </c>
      <c r="B13" s="547"/>
      <c r="C13" s="562" t="s">
        <v>11</v>
      </c>
      <c r="D13" s="562" t="s">
        <v>11</v>
      </c>
      <c r="E13" s="553" t="s">
        <v>11</v>
      </c>
      <c r="F13" s="564">
        <f>ROUND(F14+F15,0)</f>
        <v>0</v>
      </c>
      <c r="G13" s="553" t="s">
        <v>11</v>
      </c>
      <c r="H13" s="564">
        <f>ROUND(H14+H15,0)</f>
        <v>0</v>
      </c>
      <c r="I13" s="553" t="s">
        <v>11</v>
      </c>
      <c r="J13" s="564">
        <f>ROUND(J14+J15,0)</f>
        <v>0</v>
      </c>
      <c r="K13" s="553" t="s">
        <v>11</v>
      </c>
      <c r="L13" s="564">
        <f>ROUND(L14+L15,0)</f>
        <v>0</v>
      </c>
      <c r="M13" s="553" t="s">
        <v>11</v>
      </c>
    </row>
    <row r="14" spans="1:13" s="561" customFormat="1" ht="24.95" customHeight="1" x14ac:dyDescent="0.25">
      <c r="A14" s="400" t="s">
        <v>254</v>
      </c>
      <c r="B14" s="547"/>
      <c r="C14" s="562" t="s">
        <v>11</v>
      </c>
      <c r="D14" s="562" t="s">
        <v>11</v>
      </c>
      <c r="E14" s="553" t="s">
        <v>11</v>
      </c>
      <c r="F14" s="564"/>
      <c r="G14" s="553" t="s">
        <v>11</v>
      </c>
      <c r="H14" s="564"/>
      <c r="I14" s="553" t="s">
        <v>11</v>
      </c>
      <c r="J14" s="564"/>
      <c r="K14" s="553" t="s">
        <v>11</v>
      </c>
      <c r="L14" s="564"/>
      <c r="M14" s="553" t="s">
        <v>11</v>
      </c>
    </row>
    <row r="15" spans="1:13" s="561" customFormat="1" ht="24.95" customHeight="1" x14ac:dyDescent="0.25">
      <c r="A15" s="400" t="s">
        <v>490</v>
      </c>
      <c r="B15" s="547"/>
      <c r="C15" s="562" t="s">
        <v>11</v>
      </c>
      <c r="D15" s="562" t="s">
        <v>11</v>
      </c>
      <c r="E15" s="553" t="s">
        <v>11</v>
      </c>
      <c r="F15" s="564"/>
      <c r="G15" s="553" t="s">
        <v>11</v>
      </c>
      <c r="H15" s="564"/>
      <c r="I15" s="553" t="s">
        <v>11</v>
      </c>
      <c r="J15" s="564"/>
      <c r="K15" s="553" t="s">
        <v>11</v>
      </c>
      <c r="L15" s="564"/>
      <c r="M15" s="553" t="s">
        <v>11</v>
      </c>
    </row>
    <row r="16" spans="1:13" s="559" customFormat="1" ht="31.5" customHeight="1" x14ac:dyDescent="0.2">
      <c r="A16" s="565" t="s">
        <v>491</v>
      </c>
      <c r="B16" s="556" t="s">
        <v>492</v>
      </c>
      <c r="C16" s="548"/>
      <c r="D16" s="548"/>
      <c r="E16" s="549">
        <f>IF(C16=0,0,D16/C16)</f>
        <v>0</v>
      </c>
      <c r="F16" s="553" t="s">
        <v>11</v>
      </c>
      <c r="G16" s="553" t="s">
        <v>11</v>
      </c>
      <c r="H16" s="553" t="s">
        <v>11</v>
      </c>
      <c r="I16" s="553" t="s">
        <v>11</v>
      </c>
      <c r="J16" s="553" t="s">
        <v>11</v>
      </c>
      <c r="K16" s="553" t="s">
        <v>11</v>
      </c>
      <c r="L16" s="553" t="s">
        <v>11</v>
      </c>
      <c r="M16" s="553" t="s">
        <v>11</v>
      </c>
    </row>
    <row r="17" spans="1:13" ht="30" customHeight="1" x14ac:dyDescent="0.25">
      <c r="A17" s="402" t="s">
        <v>260</v>
      </c>
      <c r="B17" s="566"/>
      <c r="C17" s="567"/>
      <c r="D17" s="567"/>
      <c r="E17" s="568">
        <f>IF(C17=0,0,D17/C17)</f>
        <v>0</v>
      </c>
      <c r="F17" s="567">
        <f>ROUND(F12+F13,0)</f>
        <v>0</v>
      </c>
      <c r="G17" s="569">
        <f>IF(D17=0,0,F17/D17)</f>
        <v>0</v>
      </c>
      <c r="H17" s="567">
        <f>ROUND(H12+H13,0)</f>
        <v>0</v>
      </c>
      <c r="I17" s="569">
        <f>IF(F17=0,0,H17/F17)</f>
        <v>0</v>
      </c>
      <c r="J17" s="567">
        <f>ROUND(J12+J13,0)</f>
        <v>0</v>
      </c>
      <c r="K17" s="569">
        <f>IF(H17=0,0,J17/H17)</f>
        <v>0</v>
      </c>
      <c r="L17" s="567">
        <f>ROUND(L12+L13,0)</f>
        <v>0</v>
      </c>
      <c r="M17" s="569">
        <f>IF(J17=0,0,L17/J17)</f>
        <v>0</v>
      </c>
    </row>
  </sheetData>
  <mergeCells count="14">
    <mergeCell ref="J5:J6"/>
    <mergeCell ref="K5:K6"/>
    <mergeCell ref="L5:L6"/>
    <mergeCell ref="M5:M6"/>
    <mergeCell ref="A1:M1"/>
    <mergeCell ref="L2:M2"/>
    <mergeCell ref="L4:M4"/>
    <mergeCell ref="A5:A6"/>
    <mergeCell ref="B5:B6"/>
    <mergeCell ref="C5:E5"/>
    <mergeCell ref="F5:F6"/>
    <mergeCell ref="G5:G6"/>
    <mergeCell ref="H5:H6"/>
    <mergeCell ref="I5:I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1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Normal="100" zoomScaleSheetLayoutView="100" workbookViewId="0">
      <pane xSplit="1" ySplit="5" topLeftCell="C6" activePane="bottomRight" state="frozen"/>
      <selection activeCell="M13" sqref="M13"/>
      <selection pane="topRight" activeCell="M13" sqref="M13"/>
      <selection pane="bottomLeft" activeCell="M13" sqref="M13"/>
      <selection pane="bottomRight" activeCell="O2" sqref="O2"/>
    </sheetView>
  </sheetViews>
  <sheetFormatPr defaultRowHeight="15.75" x14ac:dyDescent="0.2"/>
  <cols>
    <col min="1" max="1" width="46" style="36" customWidth="1"/>
    <col min="2" max="3" width="14.42578125" style="36" customWidth="1"/>
    <col min="4" max="4" width="10.7109375" style="36" customWidth="1"/>
    <col min="5" max="5" width="14.5703125" style="60" customWidth="1"/>
    <col min="6" max="6" width="10.7109375" style="60" customWidth="1"/>
    <col min="7" max="7" width="14.42578125" style="35" customWidth="1"/>
    <col min="8" max="8" width="10.7109375" style="35" customWidth="1"/>
    <col min="9" max="9" width="14.85546875" style="61" customWidth="1"/>
    <col min="10" max="10" width="10.7109375" style="61" customWidth="1"/>
    <col min="11" max="11" width="14.85546875" style="61" customWidth="1"/>
    <col min="12" max="12" width="10.7109375" style="61" customWidth="1"/>
    <col min="13" max="13" width="15.85546875" style="61" customWidth="1"/>
    <col min="14" max="14" width="10.7109375" style="61" customWidth="1"/>
    <col min="15" max="16384" width="9.140625" style="61"/>
  </cols>
  <sheetData>
    <row r="1" spans="1:14" s="35" customFormat="1" x14ac:dyDescent="0.2">
      <c r="A1" s="673">
        <v>118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</row>
    <row r="2" spans="1:14" s="35" customFormat="1" ht="34.5" customHeight="1" x14ac:dyDescent="0.2">
      <c r="A2" s="36"/>
      <c r="B2" s="36"/>
      <c r="C2" s="36"/>
      <c r="D2" s="36"/>
      <c r="M2" s="675" t="s">
        <v>620</v>
      </c>
      <c r="N2" s="675"/>
    </row>
    <row r="3" spans="1:14" s="35" customFormat="1" ht="18.75" customHeight="1" x14ac:dyDescent="0.2">
      <c r="A3" s="674" t="s">
        <v>50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</row>
    <row r="4" spans="1:14" s="35" customFormat="1" x14ac:dyDescent="0.2">
      <c r="A4" s="28"/>
      <c r="B4" s="28"/>
      <c r="C4" s="28"/>
      <c r="D4" s="28"/>
      <c r="E4" s="28"/>
      <c r="F4" s="28"/>
      <c r="N4" s="29" t="s">
        <v>0</v>
      </c>
    </row>
    <row r="5" spans="1:14" s="35" customFormat="1" ht="42.75" x14ac:dyDescent="0.2">
      <c r="A5" s="30" t="s">
        <v>1</v>
      </c>
      <c r="B5" s="37" t="s">
        <v>24</v>
      </c>
      <c r="C5" s="37" t="s">
        <v>25</v>
      </c>
      <c r="D5" s="37" t="s">
        <v>19</v>
      </c>
      <c r="E5" s="37" t="s">
        <v>26</v>
      </c>
      <c r="F5" s="37" t="s">
        <v>19</v>
      </c>
      <c r="G5" s="37" t="s">
        <v>27</v>
      </c>
      <c r="H5" s="37" t="s">
        <v>19</v>
      </c>
      <c r="I5" s="37" t="s">
        <v>28</v>
      </c>
      <c r="J5" s="37" t="s">
        <v>19</v>
      </c>
      <c r="K5" s="37" t="s">
        <v>29</v>
      </c>
      <c r="L5" s="37" t="s">
        <v>19</v>
      </c>
      <c r="M5" s="37" t="s">
        <v>30</v>
      </c>
      <c r="N5" s="37" t="s">
        <v>19</v>
      </c>
    </row>
    <row r="6" spans="1:14" s="35" customFormat="1" ht="78.75" x14ac:dyDescent="0.2">
      <c r="A6" s="38" t="s">
        <v>51</v>
      </c>
      <c r="B6" s="39"/>
      <c r="C6" s="39"/>
      <c r="D6" s="40">
        <f>IF(B6=0,0,C6/B6)</f>
        <v>0</v>
      </c>
      <c r="E6" s="39"/>
      <c r="F6" s="40">
        <f t="shared" ref="F6:F7" si="0">IF(C6=0,0,E6/C6)</f>
        <v>0</v>
      </c>
      <c r="G6" s="41">
        <f>ROUND(E6*G$10,0)</f>
        <v>0</v>
      </c>
      <c r="H6" s="40">
        <f t="shared" ref="H6:N7" si="1">IF(E6=0,0,G6/E6)</f>
        <v>0</v>
      </c>
      <c r="I6" s="41">
        <f>ROUND(G6*I$10,0)</f>
        <v>0</v>
      </c>
      <c r="J6" s="40">
        <f t="shared" si="1"/>
        <v>0</v>
      </c>
      <c r="K6" s="41">
        <f>ROUND(I6*K$10,0)</f>
        <v>0</v>
      </c>
      <c r="L6" s="40">
        <f t="shared" si="1"/>
        <v>0</v>
      </c>
      <c r="M6" s="41">
        <f>ROUND(K6*M$10,0)</f>
        <v>0</v>
      </c>
      <c r="N6" s="40">
        <f t="shared" si="1"/>
        <v>0</v>
      </c>
    </row>
    <row r="7" spans="1:14" s="35" customFormat="1" ht="47.25" x14ac:dyDescent="0.2">
      <c r="A7" s="38" t="s">
        <v>52</v>
      </c>
      <c r="B7" s="39"/>
      <c r="C7" s="39"/>
      <c r="D7" s="40">
        <f>IF(B7=0,0,C7/B7)</f>
        <v>0</v>
      </c>
      <c r="E7" s="39"/>
      <c r="F7" s="40">
        <f t="shared" si="0"/>
        <v>0</v>
      </c>
      <c r="G7" s="41">
        <f>ROUND(E7*G$11,0)</f>
        <v>0</v>
      </c>
      <c r="H7" s="40">
        <f t="shared" si="1"/>
        <v>0</v>
      </c>
      <c r="I7" s="41">
        <f>ROUND(G7*I$11,0)</f>
        <v>0</v>
      </c>
      <c r="J7" s="40">
        <f t="shared" si="1"/>
        <v>0</v>
      </c>
      <c r="K7" s="41">
        <f>ROUND(I7*K$11,0)</f>
        <v>0</v>
      </c>
      <c r="L7" s="40">
        <f t="shared" si="1"/>
        <v>0</v>
      </c>
      <c r="M7" s="41">
        <f>ROUND(K7*M$11,0)</f>
        <v>0</v>
      </c>
      <c r="N7" s="40">
        <f t="shared" si="1"/>
        <v>0</v>
      </c>
    </row>
    <row r="8" spans="1:14" s="35" customFormat="1" ht="31.5" x14ac:dyDescent="0.2">
      <c r="A8" s="42" t="s">
        <v>53</v>
      </c>
      <c r="B8" s="43">
        <f>IF(B6=0,0,B12/B6)</f>
        <v>0</v>
      </c>
      <c r="C8" s="43">
        <f>IF(C6=0,0,C12/C6)</f>
        <v>0</v>
      </c>
      <c r="D8" s="43" t="s">
        <v>11</v>
      </c>
      <c r="E8" s="43">
        <f>IF(E6=0,0,E12/E6)</f>
        <v>0</v>
      </c>
      <c r="F8" s="43" t="s">
        <v>11</v>
      </c>
      <c r="G8" s="44">
        <f>ROUND(AVERAGE(E8,C8,B8),4)</f>
        <v>0</v>
      </c>
      <c r="H8" s="43" t="s">
        <v>11</v>
      </c>
      <c r="I8" s="44">
        <f>ROUND(AVERAGE(G8),4)</f>
        <v>0</v>
      </c>
      <c r="J8" s="43" t="s">
        <v>11</v>
      </c>
      <c r="K8" s="44">
        <f>ROUND(AVERAGE(I8),4)</f>
        <v>0</v>
      </c>
      <c r="L8" s="43" t="s">
        <v>11</v>
      </c>
      <c r="M8" s="44">
        <f>ROUND(AVERAGE(K8),4)</f>
        <v>0</v>
      </c>
      <c r="N8" s="43" t="s">
        <v>11</v>
      </c>
    </row>
    <row r="9" spans="1:14" s="35" customFormat="1" ht="31.5" x14ac:dyDescent="0.2">
      <c r="A9" s="42" t="s">
        <v>54</v>
      </c>
      <c r="B9" s="43">
        <f>IF(B7=0,0,B13/B7)</f>
        <v>0</v>
      </c>
      <c r="C9" s="43">
        <f>IF(C7=0,0,C13/C7)</f>
        <v>0</v>
      </c>
      <c r="D9" s="43" t="s">
        <v>11</v>
      </c>
      <c r="E9" s="43">
        <f>IF(E7=0,0,E13/E7)</f>
        <v>0</v>
      </c>
      <c r="F9" s="43" t="s">
        <v>11</v>
      </c>
      <c r="G9" s="44">
        <f>ROUND(AVERAGE(E9,C9,B9),4)</f>
        <v>0</v>
      </c>
      <c r="H9" s="43" t="s">
        <v>11</v>
      </c>
      <c r="I9" s="44">
        <f>G9</f>
        <v>0</v>
      </c>
      <c r="J9" s="43" t="s">
        <v>11</v>
      </c>
      <c r="K9" s="44">
        <f>I9</f>
        <v>0</v>
      </c>
      <c r="L9" s="43" t="s">
        <v>11</v>
      </c>
      <c r="M9" s="44">
        <f>K9</f>
        <v>0</v>
      </c>
      <c r="N9" s="43" t="s">
        <v>11</v>
      </c>
    </row>
    <row r="10" spans="1:14" s="35" customFormat="1" ht="30" x14ac:dyDescent="0.2">
      <c r="A10" s="45" t="s">
        <v>55</v>
      </c>
      <c r="B10" s="46" t="s">
        <v>11</v>
      </c>
      <c r="C10" s="46" t="s">
        <v>11</v>
      </c>
      <c r="D10" s="46" t="s">
        <v>11</v>
      </c>
      <c r="E10" s="46" t="s">
        <v>11</v>
      </c>
      <c r="F10" s="46" t="s">
        <v>11</v>
      </c>
      <c r="G10" s="47"/>
      <c r="H10" s="48" t="s">
        <v>11</v>
      </c>
      <c r="I10" s="49"/>
      <c r="J10" s="48" t="s">
        <v>11</v>
      </c>
      <c r="K10" s="49"/>
      <c r="L10" s="48" t="s">
        <v>11</v>
      </c>
      <c r="M10" s="49"/>
      <c r="N10" s="48" t="s">
        <v>11</v>
      </c>
    </row>
    <row r="11" spans="1:14" s="35" customFormat="1" ht="30" x14ac:dyDescent="0.2">
      <c r="A11" s="45" t="s">
        <v>15</v>
      </c>
      <c r="B11" s="50" t="s">
        <v>11</v>
      </c>
      <c r="C11" s="50" t="s">
        <v>11</v>
      </c>
      <c r="D11" s="50" t="s">
        <v>11</v>
      </c>
      <c r="E11" s="50" t="s">
        <v>11</v>
      </c>
      <c r="F11" s="50" t="s">
        <v>11</v>
      </c>
      <c r="G11" s="51"/>
      <c r="H11" s="50" t="s">
        <v>11</v>
      </c>
      <c r="I11" s="51"/>
      <c r="J11" s="50" t="s">
        <v>11</v>
      </c>
      <c r="K11" s="51"/>
      <c r="L11" s="50" t="s">
        <v>11</v>
      </c>
      <c r="M11" s="51"/>
      <c r="N11" s="50" t="s">
        <v>11</v>
      </c>
    </row>
    <row r="12" spans="1:14" s="35" customFormat="1" ht="63" x14ac:dyDescent="0.2">
      <c r="A12" s="38" t="s">
        <v>56</v>
      </c>
      <c r="B12" s="39"/>
      <c r="C12" s="39"/>
      <c r="D12" s="40">
        <f t="shared" ref="D12:D15" si="2">IF(B12=0,0,C12/B12)</f>
        <v>0</v>
      </c>
      <c r="E12" s="39"/>
      <c r="F12" s="40">
        <f t="shared" ref="F12:F13" si="3">IF(C12=0,0,E12/C12)</f>
        <v>0</v>
      </c>
      <c r="G12" s="41">
        <f>ROUND(G6*G$8,0)</f>
        <v>0</v>
      </c>
      <c r="H12" s="40">
        <f>IF(E12=0,0,G12/E12)</f>
        <v>0</v>
      </c>
      <c r="I12" s="41">
        <f>ROUND(I6*I$8,0)</f>
        <v>0</v>
      </c>
      <c r="J12" s="40">
        <f>IF(G12=0,0,I12/G12)</f>
        <v>0</v>
      </c>
      <c r="K12" s="41">
        <f>ROUND(K6*K$8,0)</f>
        <v>0</v>
      </c>
      <c r="L12" s="40">
        <f>IF(I12=0,0,K12/I12)</f>
        <v>0</v>
      </c>
      <c r="M12" s="41">
        <f>ROUND(M6*M$8,0)</f>
        <v>0</v>
      </c>
      <c r="N12" s="40">
        <f>IF(K12=0,0,M12/K12)</f>
        <v>0</v>
      </c>
    </row>
    <row r="13" spans="1:14" s="35" customFormat="1" ht="47.25" x14ac:dyDescent="0.2">
      <c r="A13" s="38" t="s">
        <v>57</v>
      </c>
      <c r="B13" s="39"/>
      <c r="C13" s="39"/>
      <c r="D13" s="40">
        <f t="shared" si="2"/>
        <v>0</v>
      </c>
      <c r="E13" s="39"/>
      <c r="F13" s="40">
        <f t="shared" si="3"/>
        <v>0</v>
      </c>
      <c r="G13" s="41">
        <f>ROUND(G7*G9,0)</f>
        <v>0</v>
      </c>
      <c r="H13" s="40">
        <f t="shared" ref="H13:N15" si="4">IF(E13=0,0,G13/E13)</f>
        <v>0</v>
      </c>
      <c r="I13" s="41">
        <f>ROUND(I7*I9,0)</f>
        <v>0</v>
      </c>
      <c r="J13" s="40">
        <f t="shared" si="4"/>
        <v>0</v>
      </c>
      <c r="K13" s="41">
        <f>ROUND(K7*K9,0)</f>
        <v>0</v>
      </c>
      <c r="L13" s="40">
        <f t="shared" si="4"/>
        <v>0</v>
      </c>
      <c r="M13" s="41">
        <f>ROUND(M7*M9,0)</f>
        <v>0</v>
      </c>
      <c r="N13" s="40">
        <f t="shared" si="4"/>
        <v>0</v>
      </c>
    </row>
    <row r="14" spans="1:14" s="35" customFormat="1" ht="63" x14ac:dyDescent="0.2">
      <c r="A14" s="38" t="s">
        <v>58</v>
      </c>
      <c r="B14" s="39">
        <f>'182 1 01 02080'!B21</f>
        <v>0</v>
      </c>
      <c r="C14" s="39">
        <f>'182 1 01 02080'!C21</f>
        <v>0</v>
      </c>
      <c r="D14" s="40">
        <f t="shared" si="2"/>
        <v>0</v>
      </c>
      <c r="E14" s="39">
        <f>'182 1 01 02080'!E21</f>
        <v>0</v>
      </c>
      <c r="F14" s="40">
        <f>IF(C14=0,0,E14/C14)</f>
        <v>0</v>
      </c>
      <c r="G14" s="39">
        <f>'182 1 01 02080'!G21</f>
        <v>0</v>
      </c>
      <c r="H14" s="40">
        <f t="shared" si="4"/>
        <v>0</v>
      </c>
      <c r="I14" s="39">
        <f>'182 1 01 02080'!I21</f>
        <v>0</v>
      </c>
      <c r="J14" s="40">
        <f t="shared" si="4"/>
        <v>0</v>
      </c>
      <c r="K14" s="39">
        <f>'182 1 01 02080'!K21</f>
        <v>0</v>
      </c>
      <c r="L14" s="40">
        <f t="shared" si="4"/>
        <v>0</v>
      </c>
      <c r="M14" s="39">
        <f>'182 1 01 02080'!M21</f>
        <v>0</v>
      </c>
      <c r="N14" s="40">
        <f t="shared" si="4"/>
        <v>0</v>
      </c>
    </row>
    <row r="15" spans="1:14" s="35" customFormat="1" ht="63" x14ac:dyDescent="0.2">
      <c r="A15" s="38" t="s">
        <v>59</v>
      </c>
      <c r="B15" s="39">
        <f>'182 1 01 02013(14)'!B17+'182 1 01 02013(14)'!B29</f>
        <v>0</v>
      </c>
      <c r="C15" s="39">
        <f>'182 1 01 02013(14)'!C17+'182 1 01 02013(14)'!C29</f>
        <v>0</v>
      </c>
      <c r="D15" s="40">
        <f t="shared" si="2"/>
        <v>0</v>
      </c>
      <c r="E15" s="39">
        <f>'182 1 01 02013(14)'!E17+'182 1 01 02013(14)'!E29</f>
        <v>0</v>
      </c>
      <c r="F15" s="40">
        <f>IF(C15=0,0,E15/C15)</f>
        <v>0</v>
      </c>
      <c r="G15" s="39">
        <f>'182 1 01 02013(14)'!G17+'182 1 01 02013(14)'!G29</f>
        <v>0</v>
      </c>
      <c r="H15" s="40">
        <f t="shared" si="4"/>
        <v>0</v>
      </c>
      <c r="I15" s="39">
        <f>'182 1 01 02013(14)'!I17+'182 1 01 02013(14)'!I29</f>
        <v>0</v>
      </c>
      <c r="J15" s="40">
        <f t="shared" si="4"/>
        <v>0</v>
      </c>
      <c r="K15" s="39">
        <f>'182 1 01 02013(14)'!K17+'182 1 01 02013(14)'!K29</f>
        <v>0</v>
      </c>
      <c r="L15" s="40">
        <f t="shared" si="4"/>
        <v>0</v>
      </c>
      <c r="M15" s="39">
        <f>'182 1 01 02013(14)'!M17+'182 1 01 02013(14)'!M29</f>
        <v>0</v>
      </c>
      <c r="N15" s="40">
        <f t="shared" si="4"/>
        <v>0</v>
      </c>
    </row>
    <row r="16" spans="1:14" s="35" customFormat="1" ht="31.5" x14ac:dyDescent="0.2">
      <c r="A16" s="38" t="s">
        <v>6</v>
      </c>
      <c r="B16" s="52" t="s">
        <v>11</v>
      </c>
      <c r="C16" s="52" t="s">
        <v>11</v>
      </c>
      <c r="D16" s="52" t="s">
        <v>11</v>
      </c>
      <c r="E16" s="52" t="s">
        <v>11</v>
      </c>
      <c r="F16" s="52" t="s">
        <v>11</v>
      </c>
      <c r="G16" s="41">
        <f>ROUND(G17+G18+G19+G20+G21,0)</f>
        <v>0</v>
      </c>
      <c r="H16" s="52" t="s">
        <v>11</v>
      </c>
      <c r="I16" s="41">
        <f>ROUND(I17+I18+I19+I20+I21,0)</f>
        <v>0</v>
      </c>
      <c r="J16" s="52" t="s">
        <v>11</v>
      </c>
      <c r="K16" s="41">
        <f>ROUND(K17+K18+K19+K20+K21,0)</f>
        <v>0</v>
      </c>
      <c r="L16" s="52" t="s">
        <v>11</v>
      </c>
      <c r="M16" s="41">
        <f>ROUND(M17+M18+M19+M20+M21,0)</f>
        <v>0</v>
      </c>
      <c r="N16" s="52" t="s">
        <v>11</v>
      </c>
    </row>
    <row r="17" spans="1:14" s="35" customFormat="1" x14ac:dyDescent="0.2">
      <c r="A17" s="53" t="s">
        <v>60</v>
      </c>
      <c r="B17" s="52" t="s">
        <v>11</v>
      </c>
      <c r="C17" s="52" t="s">
        <v>11</v>
      </c>
      <c r="D17" s="52" t="s">
        <v>11</v>
      </c>
      <c r="E17" s="52" t="s">
        <v>11</v>
      </c>
      <c r="F17" s="52" t="s">
        <v>11</v>
      </c>
      <c r="G17" s="41"/>
      <c r="H17" s="52" t="s">
        <v>11</v>
      </c>
      <c r="I17" s="41"/>
      <c r="J17" s="52" t="s">
        <v>11</v>
      </c>
      <c r="K17" s="41"/>
      <c r="L17" s="52" t="s">
        <v>11</v>
      </c>
      <c r="M17" s="41"/>
      <c r="N17" s="52" t="s">
        <v>11</v>
      </c>
    </row>
    <row r="18" spans="1:14" s="35" customFormat="1" x14ac:dyDescent="0.2">
      <c r="A18" s="53" t="s">
        <v>61</v>
      </c>
      <c r="B18" s="52" t="s">
        <v>11</v>
      </c>
      <c r="C18" s="52" t="s">
        <v>11</v>
      </c>
      <c r="D18" s="52" t="s">
        <v>11</v>
      </c>
      <c r="E18" s="52" t="s">
        <v>11</v>
      </c>
      <c r="F18" s="52" t="s">
        <v>11</v>
      </c>
      <c r="G18" s="41"/>
      <c r="H18" s="52" t="s">
        <v>11</v>
      </c>
      <c r="I18" s="41"/>
      <c r="J18" s="52" t="s">
        <v>11</v>
      </c>
      <c r="K18" s="41"/>
      <c r="L18" s="52" t="s">
        <v>11</v>
      </c>
      <c r="M18" s="41"/>
      <c r="N18" s="52" t="s">
        <v>11</v>
      </c>
    </row>
    <row r="19" spans="1:14" s="35" customFormat="1" x14ac:dyDescent="0.2">
      <c r="A19" s="53" t="s">
        <v>62</v>
      </c>
      <c r="B19" s="52" t="s">
        <v>11</v>
      </c>
      <c r="C19" s="52" t="s">
        <v>11</v>
      </c>
      <c r="D19" s="52" t="s">
        <v>11</v>
      </c>
      <c r="E19" s="52" t="s">
        <v>11</v>
      </c>
      <c r="F19" s="52" t="s">
        <v>11</v>
      </c>
      <c r="G19" s="41"/>
      <c r="H19" s="52" t="s">
        <v>11</v>
      </c>
      <c r="I19" s="41"/>
      <c r="J19" s="52" t="s">
        <v>11</v>
      </c>
      <c r="K19" s="41"/>
      <c r="L19" s="52" t="s">
        <v>11</v>
      </c>
      <c r="M19" s="41"/>
      <c r="N19" s="52" t="s">
        <v>11</v>
      </c>
    </row>
    <row r="20" spans="1:14" s="35" customFormat="1" ht="31.5" x14ac:dyDescent="0.2">
      <c r="A20" s="54" t="s">
        <v>63</v>
      </c>
      <c r="B20" s="52" t="s">
        <v>11</v>
      </c>
      <c r="C20" s="52" t="s">
        <v>11</v>
      </c>
      <c r="D20" s="52" t="s">
        <v>11</v>
      </c>
      <c r="E20" s="52" t="s">
        <v>11</v>
      </c>
      <c r="F20" s="52" t="s">
        <v>11</v>
      </c>
      <c r="G20" s="41"/>
      <c r="H20" s="52" t="s">
        <v>11</v>
      </c>
      <c r="I20" s="41"/>
      <c r="J20" s="52" t="s">
        <v>11</v>
      </c>
      <c r="K20" s="41"/>
      <c r="L20" s="52" t="s">
        <v>11</v>
      </c>
      <c r="M20" s="41"/>
      <c r="N20" s="52" t="s">
        <v>11</v>
      </c>
    </row>
    <row r="21" spans="1:14" s="35" customFormat="1" ht="47.25" x14ac:dyDescent="0.2">
      <c r="A21" s="53" t="s">
        <v>64</v>
      </c>
      <c r="B21" s="52" t="s">
        <v>11</v>
      </c>
      <c r="C21" s="52" t="s">
        <v>11</v>
      </c>
      <c r="D21" s="52" t="s">
        <v>11</v>
      </c>
      <c r="E21" s="52" t="s">
        <v>11</v>
      </c>
      <c r="F21" s="52" t="s">
        <v>11</v>
      </c>
      <c r="G21" s="41"/>
      <c r="H21" s="52" t="s">
        <v>11</v>
      </c>
      <c r="I21" s="41"/>
      <c r="J21" s="52" t="s">
        <v>11</v>
      </c>
      <c r="K21" s="41"/>
      <c r="L21" s="52" t="s">
        <v>11</v>
      </c>
      <c r="M21" s="41"/>
      <c r="N21" s="52" t="s">
        <v>11</v>
      </c>
    </row>
    <row r="22" spans="1:14" s="59" customFormat="1" ht="24" customHeight="1" x14ac:dyDescent="0.2">
      <c r="A22" s="55" t="s">
        <v>17</v>
      </c>
      <c r="B22" s="56"/>
      <c r="C22" s="56"/>
      <c r="D22" s="57">
        <f>IF(B22=0,0,C22/B22)</f>
        <v>0</v>
      </c>
      <c r="E22" s="56"/>
      <c r="F22" s="57">
        <f>IF(C22=0,0,E22/C22)</f>
        <v>0</v>
      </c>
      <c r="G22" s="58">
        <f>ROUND((G12+G13)/1000+G16-G14-G15,0)</f>
        <v>0</v>
      </c>
      <c r="H22" s="57">
        <f t="shared" ref="H22" si="5">IF(E22=0,0,G22/E22)</f>
        <v>0</v>
      </c>
      <c r="I22" s="58">
        <f>ROUND((I12+I13)/1000+I16-I14-I15,0)</f>
        <v>0</v>
      </c>
      <c r="J22" s="57">
        <f t="shared" ref="J22" si="6">IF(G22=0,0,I22/G22)</f>
        <v>0</v>
      </c>
      <c r="K22" s="58">
        <f>ROUND((K12+K13)/1000+K16-K14-K15,0)</f>
        <v>0</v>
      </c>
      <c r="L22" s="57">
        <f t="shared" ref="L22" si="7">IF(I22=0,0,K22/I22)</f>
        <v>0</v>
      </c>
      <c r="M22" s="58">
        <f>ROUND((M12+M13)/1000+M16-M14-M15,0)</f>
        <v>0</v>
      </c>
      <c r="N22" s="57">
        <f t="shared" ref="N22" si="8">IF(K22=0,0,M22/K22)</f>
        <v>0</v>
      </c>
    </row>
  </sheetData>
  <mergeCells count="3">
    <mergeCell ref="A1:N1"/>
    <mergeCell ref="M2:N2"/>
    <mergeCell ref="A3:N3"/>
  </mergeCells>
  <printOptions horizontalCentered="1"/>
  <pageMargins left="0" right="0" top="0.39370078740157483" bottom="0.19685039370078741" header="0.31496062992125984" footer="0.31496062992125984"/>
  <pageSetup paperSize="9" scale="69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view="pageBreakPreview" zoomScale="85" zoomScaleNormal="80" zoomScaleSheetLayoutView="85" workbookViewId="0">
      <selection activeCell="N2" sqref="N2"/>
    </sheetView>
  </sheetViews>
  <sheetFormatPr defaultColWidth="8.85546875" defaultRowHeight="15" x14ac:dyDescent="0.25"/>
  <cols>
    <col min="1" max="1" width="55.7109375" style="541" customWidth="1"/>
    <col min="2" max="2" width="16.5703125" style="541" customWidth="1"/>
    <col min="3" max="3" width="17" style="541" customWidth="1"/>
    <col min="4" max="4" width="17.85546875" style="541" customWidth="1"/>
    <col min="5" max="5" width="11.7109375" style="541" customWidth="1"/>
    <col min="6" max="6" width="15.85546875" style="541" customWidth="1"/>
    <col min="7" max="7" width="12.140625" style="541" customWidth="1"/>
    <col min="8" max="8" width="17.7109375" style="541" customWidth="1"/>
    <col min="9" max="9" width="12.140625" style="541" customWidth="1"/>
    <col min="10" max="10" width="20" style="541" customWidth="1"/>
    <col min="11" max="11" width="12" style="541" customWidth="1"/>
    <col min="12" max="12" width="20.28515625" style="541" customWidth="1"/>
    <col min="13" max="13" width="11.7109375" style="541" customWidth="1"/>
    <col min="14" max="14" width="8.85546875" style="570"/>
    <col min="15" max="16384" width="8.85546875" style="541"/>
  </cols>
  <sheetData>
    <row r="1" spans="1:15" ht="18.75" x14ac:dyDescent="0.3">
      <c r="A1" s="721">
        <v>155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</row>
    <row r="2" spans="1:15" ht="36.75" customHeight="1" x14ac:dyDescent="0.25">
      <c r="A2" s="571"/>
      <c r="B2" s="571"/>
      <c r="C2" s="571"/>
      <c r="D2" s="571"/>
      <c r="E2" s="571"/>
      <c r="F2" s="571"/>
      <c r="G2" s="571"/>
      <c r="H2" s="571"/>
      <c r="I2" s="571"/>
      <c r="J2" s="571"/>
      <c r="K2" s="572"/>
      <c r="L2" s="722" t="s">
        <v>647</v>
      </c>
      <c r="M2" s="722"/>
    </row>
    <row r="3" spans="1:15" s="544" customFormat="1" ht="30.75" customHeight="1" x14ac:dyDescent="0.2">
      <c r="A3" s="573" t="s">
        <v>493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4"/>
    </row>
    <row r="4" spans="1:15" s="544" customFormat="1" ht="30" x14ac:dyDescent="0.3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720" t="s">
        <v>239</v>
      </c>
      <c r="M4" s="720"/>
      <c r="N4" s="574"/>
    </row>
    <row r="5" spans="1:15" ht="39.75" customHeight="1" x14ac:dyDescent="0.25">
      <c r="A5" s="693" t="s">
        <v>494</v>
      </c>
      <c r="B5" s="697" t="s">
        <v>241</v>
      </c>
      <c r="C5" s="699" t="s">
        <v>242</v>
      </c>
      <c r="D5" s="699"/>
      <c r="E5" s="699"/>
      <c r="F5" s="693" t="s">
        <v>27</v>
      </c>
      <c r="G5" s="693" t="s">
        <v>243</v>
      </c>
      <c r="H5" s="693" t="s">
        <v>28</v>
      </c>
      <c r="I5" s="693" t="s">
        <v>243</v>
      </c>
      <c r="J5" s="693" t="s">
        <v>29</v>
      </c>
      <c r="K5" s="693" t="s">
        <v>243</v>
      </c>
      <c r="L5" s="693" t="s">
        <v>30</v>
      </c>
      <c r="M5" s="693" t="s">
        <v>243</v>
      </c>
    </row>
    <row r="6" spans="1:15" ht="37.5" x14ac:dyDescent="0.25">
      <c r="A6" s="693"/>
      <c r="B6" s="698"/>
      <c r="C6" s="384" t="s">
        <v>244</v>
      </c>
      <c r="D6" s="384" t="s">
        <v>245</v>
      </c>
      <c r="E6" s="384" t="s">
        <v>243</v>
      </c>
      <c r="F6" s="693"/>
      <c r="G6" s="693"/>
      <c r="H6" s="693"/>
      <c r="I6" s="693"/>
      <c r="J6" s="693"/>
      <c r="K6" s="693"/>
      <c r="L6" s="693"/>
      <c r="M6" s="693"/>
    </row>
    <row r="7" spans="1:15" ht="39.950000000000003" customHeight="1" x14ac:dyDescent="0.25">
      <c r="A7" s="546" t="s">
        <v>495</v>
      </c>
      <c r="B7" s="547" t="s">
        <v>496</v>
      </c>
      <c r="C7" s="548"/>
      <c r="D7" s="548"/>
      <c r="E7" s="549">
        <f>IF(C7=0,0,D7/C7)</f>
        <v>0</v>
      </c>
      <c r="F7" s="548"/>
      <c r="G7" s="549">
        <f>IF(D7=0,0,F7/D7)</f>
        <v>0</v>
      </c>
      <c r="H7" s="550">
        <f>F7</f>
        <v>0</v>
      </c>
      <c r="I7" s="549">
        <f>IF(F7=0,0,H7/F7)</f>
        <v>0</v>
      </c>
      <c r="J7" s="550">
        <f>H7</f>
        <v>0</v>
      </c>
      <c r="K7" s="549">
        <f>IF(H7=0,0,J7/H7)</f>
        <v>0</v>
      </c>
      <c r="L7" s="550">
        <f>J7</f>
        <v>0</v>
      </c>
      <c r="M7" s="549">
        <f>IF(J7=0,0,L7/J7)</f>
        <v>0</v>
      </c>
      <c r="N7" s="575"/>
      <c r="O7" s="576"/>
    </row>
    <row r="8" spans="1:15" ht="24.95" customHeight="1" x14ac:dyDescent="0.25">
      <c r="A8" s="546" t="s">
        <v>488</v>
      </c>
      <c r="B8" s="547"/>
      <c r="C8" s="577">
        <f t="shared" ref="C8:D8" si="0">IF(C7=0,0,C9/C7)</f>
        <v>0</v>
      </c>
      <c r="D8" s="577">
        <f t="shared" si="0"/>
        <v>0</v>
      </c>
      <c r="E8" s="578" t="s">
        <v>11</v>
      </c>
      <c r="F8" s="577">
        <f>IF(F7=0,0,F9/F7)</f>
        <v>0</v>
      </c>
      <c r="G8" s="578" t="s">
        <v>11</v>
      </c>
      <c r="H8" s="577">
        <f>ROUND(AVERAGE(F8,D8,C8),5)</f>
        <v>0</v>
      </c>
      <c r="I8" s="578" t="s">
        <v>11</v>
      </c>
      <c r="J8" s="577">
        <f>H8</f>
        <v>0</v>
      </c>
      <c r="K8" s="578" t="s">
        <v>11</v>
      </c>
      <c r="L8" s="577">
        <f>J8</f>
        <v>0</v>
      </c>
      <c r="M8" s="578" t="s">
        <v>11</v>
      </c>
      <c r="N8" s="579"/>
    </row>
    <row r="9" spans="1:15" ht="29.25" customHeight="1" x14ac:dyDescent="0.25">
      <c r="A9" s="546" t="s">
        <v>396</v>
      </c>
      <c r="B9" s="547" t="s">
        <v>497</v>
      </c>
      <c r="C9" s="548"/>
      <c r="D9" s="548"/>
      <c r="E9" s="549">
        <f>IF(C9=0,0,D9/C9)</f>
        <v>0</v>
      </c>
      <c r="F9" s="548"/>
      <c r="G9" s="549">
        <f>IF(D9=0,0,F9/D9)</f>
        <v>0</v>
      </c>
      <c r="H9" s="550">
        <f>ROUND(H7*H8/100,0)</f>
        <v>0</v>
      </c>
      <c r="I9" s="549">
        <f>IF(F9=0,0,H9/F9)</f>
        <v>0</v>
      </c>
      <c r="J9" s="550">
        <f>ROUND(J7*J8/100,0)</f>
        <v>0</v>
      </c>
      <c r="K9" s="549">
        <f>IF(H9=0,0,J9/H9)</f>
        <v>0</v>
      </c>
      <c r="L9" s="550">
        <f>ROUND(L7*L8/100,0)</f>
        <v>0</v>
      </c>
      <c r="M9" s="549">
        <f>IF(J9=0,0,L9/J9)</f>
        <v>0</v>
      </c>
      <c r="N9" s="579"/>
    </row>
    <row r="10" spans="1:15" s="561" customFormat="1" ht="24.95" customHeight="1" x14ac:dyDescent="0.25">
      <c r="A10" s="560" t="s">
        <v>4</v>
      </c>
      <c r="B10" s="547"/>
      <c r="C10" s="580">
        <f>IF(C16=0,0,C17/C16)</f>
        <v>0</v>
      </c>
      <c r="D10" s="580">
        <f>IF(D16=0,0,D17/D16)</f>
        <v>0</v>
      </c>
      <c r="E10" s="581" t="s">
        <v>11</v>
      </c>
      <c r="F10" s="552">
        <f>ROUND(IF(AVERAGE(C10,D10)&gt;1,1,AVERAGE(C10,D10)),4)</f>
        <v>0</v>
      </c>
      <c r="G10" s="581" t="s">
        <v>11</v>
      </c>
      <c r="H10" s="552">
        <f>F10</f>
        <v>0</v>
      </c>
      <c r="I10" s="581" t="s">
        <v>11</v>
      </c>
      <c r="J10" s="552">
        <f>H10</f>
        <v>0</v>
      </c>
      <c r="K10" s="581" t="s">
        <v>11</v>
      </c>
      <c r="L10" s="552">
        <f>J10</f>
        <v>0</v>
      </c>
      <c r="M10" s="581" t="s">
        <v>11</v>
      </c>
      <c r="N10" s="579"/>
    </row>
    <row r="11" spans="1:15" ht="39.950000000000003" customHeight="1" x14ac:dyDescent="0.25">
      <c r="A11" s="546" t="s">
        <v>498</v>
      </c>
      <c r="B11" s="547"/>
      <c r="C11" s="550">
        <f>C7*C8*C10/100</f>
        <v>0</v>
      </c>
      <c r="D11" s="550">
        <f>D7*D8*D10/100</f>
        <v>0</v>
      </c>
      <c r="E11" s="549">
        <f>IF(C11=0,0,D11/C11)</f>
        <v>0</v>
      </c>
      <c r="F11" s="550">
        <f>ROUND(F7*F8*F10/100,0)</f>
        <v>0</v>
      </c>
      <c r="G11" s="549">
        <f>IF(D11=0,0,F11/D11)</f>
        <v>0</v>
      </c>
      <c r="H11" s="550">
        <f>ROUND(H7*H8*H10/100,0)</f>
        <v>0</v>
      </c>
      <c r="I11" s="549">
        <f>IF(F11=0,0,H11/F11)</f>
        <v>0</v>
      </c>
      <c r="J11" s="550">
        <f>ROUND(J7*J8*J10/100,0)</f>
        <v>0</v>
      </c>
      <c r="K11" s="549">
        <f>IF(H11=0,0,J11/H11)</f>
        <v>0</v>
      </c>
      <c r="L11" s="550">
        <f>ROUND(L7*L8*L10/100,0)</f>
        <v>0</v>
      </c>
      <c r="M11" s="549">
        <f>IF(J11=0,0,L11/J11)</f>
        <v>0</v>
      </c>
      <c r="N11" s="579"/>
    </row>
    <row r="12" spans="1:15" ht="39.950000000000003" customHeight="1" x14ac:dyDescent="0.25">
      <c r="A12" s="546" t="s">
        <v>499</v>
      </c>
      <c r="B12" s="547"/>
      <c r="C12" s="581" t="s">
        <v>11</v>
      </c>
      <c r="D12" s="550" t="s">
        <v>11</v>
      </c>
      <c r="E12" s="581" t="s">
        <v>11</v>
      </c>
      <c r="F12" s="550">
        <f>ROUND(IF(F11&gt;D11*1.1,D11*1.1,F11),0)</f>
        <v>0</v>
      </c>
      <c r="G12" s="581" t="s">
        <v>11</v>
      </c>
      <c r="H12" s="550">
        <f>ROUND(IF(H11&gt;F11*1.1,F11*1.1,H11),0)</f>
        <v>0</v>
      </c>
      <c r="I12" s="549">
        <f>IF(F12=0,0,H12/F12)</f>
        <v>0</v>
      </c>
      <c r="J12" s="550">
        <f>ROUND(IF(J11&gt;H11*1.1,H11*1.1,J11),0)</f>
        <v>0</v>
      </c>
      <c r="K12" s="549">
        <f>IF(H12=0,0,J12/H12)</f>
        <v>0</v>
      </c>
      <c r="L12" s="550">
        <f>ROUND(IF(L11&gt;J11*1.1,J11*1.1,L11),0)</f>
        <v>0</v>
      </c>
      <c r="M12" s="549">
        <f>IF(J12=0,0,L12/J12)</f>
        <v>0</v>
      </c>
      <c r="N12" s="579"/>
    </row>
    <row r="13" spans="1:15" s="561" customFormat="1" ht="24.95" customHeight="1" x14ac:dyDescent="0.25">
      <c r="A13" s="560" t="s">
        <v>253</v>
      </c>
      <c r="B13" s="547"/>
      <c r="C13" s="581" t="s">
        <v>11</v>
      </c>
      <c r="D13" s="581" t="s">
        <v>11</v>
      </c>
      <c r="E13" s="581" t="s">
        <v>11</v>
      </c>
      <c r="F13" s="550">
        <f>F14+F15</f>
        <v>0</v>
      </c>
      <c r="G13" s="581" t="s">
        <v>11</v>
      </c>
      <c r="H13" s="550">
        <f>H14+H15</f>
        <v>0</v>
      </c>
      <c r="I13" s="581" t="s">
        <v>11</v>
      </c>
      <c r="J13" s="550">
        <f>J14+J15</f>
        <v>0</v>
      </c>
      <c r="K13" s="581" t="s">
        <v>11</v>
      </c>
      <c r="L13" s="550">
        <f>L14+L15</f>
        <v>0</v>
      </c>
      <c r="M13" s="581" t="s">
        <v>11</v>
      </c>
      <c r="N13" s="579"/>
    </row>
    <row r="14" spans="1:15" s="561" customFormat="1" ht="24.95" customHeight="1" x14ac:dyDescent="0.25">
      <c r="A14" s="400" t="s">
        <v>254</v>
      </c>
      <c r="B14" s="547"/>
      <c r="C14" s="581" t="s">
        <v>11</v>
      </c>
      <c r="D14" s="581" t="s">
        <v>11</v>
      </c>
      <c r="E14" s="581"/>
      <c r="F14" s="582"/>
      <c r="G14" s="581"/>
      <c r="H14" s="583"/>
      <c r="I14" s="581"/>
      <c r="J14" s="583"/>
      <c r="K14" s="581"/>
      <c r="L14" s="583"/>
      <c r="M14" s="581"/>
      <c r="N14" s="579"/>
    </row>
    <row r="15" spans="1:15" s="561" customFormat="1" ht="24.95" customHeight="1" x14ac:dyDescent="0.25">
      <c r="A15" s="400" t="s">
        <v>7</v>
      </c>
      <c r="B15" s="547"/>
      <c r="C15" s="581" t="s">
        <v>11</v>
      </c>
      <c r="D15" s="581" t="s">
        <v>11</v>
      </c>
      <c r="E15" s="581"/>
      <c r="F15" s="584"/>
      <c r="G15" s="581"/>
      <c r="H15" s="584"/>
      <c r="I15" s="581"/>
      <c r="J15" s="584"/>
      <c r="K15" s="581"/>
      <c r="L15" s="584"/>
      <c r="M15" s="581"/>
      <c r="N15" s="579"/>
    </row>
    <row r="16" spans="1:15" s="559" customFormat="1" ht="30" customHeight="1" x14ac:dyDescent="0.2">
      <c r="A16" s="565" t="s">
        <v>491</v>
      </c>
      <c r="B16" s="556" t="s">
        <v>500</v>
      </c>
      <c r="C16" s="548"/>
      <c r="D16" s="548"/>
      <c r="E16" s="549">
        <f>IF(C16=0,0,D16/C16)</f>
        <v>0</v>
      </c>
      <c r="F16" s="581" t="s">
        <v>11</v>
      </c>
      <c r="G16" s="585" t="s">
        <v>11</v>
      </c>
      <c r="H16" s="550" t="s">
        <v>11</v>
      </c>
      <c r="I16" s="585" t="s">
        <v>11</v>
      </c>
      <c r="J16" s="550" t="s">
        <v>11</v>
      </c>
      <c r="K16" s="585" t="s">
        <v>11</v>
      </c>
      <c r="L16" s="550" t="s">
        <v>11</v>
      </c>
      <c r="M16" s="585" t="s">
        <v>11</v>
      </c>
      <c r="N16" s="579"/>
    </row>
    <row r="17" spans="1:14" s="561" customFormat="1" ht="30" customHeight="1" x14ac:dyDescent="0.25">
      <c r="A17" s="402" t="s">
        <v>260</v>
      </c>
      <c r="B17" s="586"/>
      <c r="C17" s="567"/>
      <c r="D17" s="567"/>
      <c r="E17" s="568">
        <f>IF(C17=0,0,D17/C17)</f>
        <v>0</v>
      </c>
      <c r="F17" s="567">
        <f>ROUND(F12+F13,0)</f>
        <v>0</v>
      </c>
      <c r="G17" s="568">
        <f>IF(D17=0,0,F17/D17)</f>
        <v>0</v>
      </c>
      <c r="H17" s="567">
        <f>ROUND(H12+H13,0)</f>
        <v>0</v>
      </c>
      <c r="I17" s="568">
        <f>IF(F17=0,0,H17/F17)</f>
        <v>0</v>
      </c>
      <c r="J17" s="567">
        <f>ROUND(J12+J13,0)</f>
        <v>0</v>
      </c>
      <c r="K17" s="568">
        <f>IF(H17=0,0,J17/H17)</f>
        <v>0</v>
      </c>
      <c r="L17" s="567">
        <f>ROUND(L12+L13,0)</f>
        <v>0</v>
      </c>
      <c r="M17" s="568">
        <f>IF(J17=0,0,L17/J17)</f>
        <v>0</v>
      </c>
      <c r="N17" s="575"/>
    </row>
    <row r="18" spans="1:14" s="593" customFormat="1" ht="19.5" x14ac:dyDescent="0.25">
      <c r="A18" s="587"/>
      <c r="B18" s="588"/>
      <c r="C18" s="588"/>
      <c r="D18" s="589"/>
      <c r="E18" s="590"/>
      <c r="F18" s="589"/>
      <c r="G18" s="591"/>
      <c r="H18" s="589"/>
      <c r="I18" s="591"/>
      <c r="J18" s="589"/>
      <c r="K18" s="591"/>
      <c r="L18" s="589"/>
      <c r="M18" s="591"/>
      <c r="N18" s="592"/>
    </row>
    <row r="19" spans="1:14" s="594" customFormat="1" ht="63.75" customHeight="1" x14ac:dyDescent="0.3">
      <c r="A19" s="694" t="s">
        <v>501</v>
      </c>
      <c r="B19" s="694"/>
      <c r="C19" s="694"/>
      <c r="D19" s="694"/>
      <c r="E19" s="694"/>
      <c r="F19" s="694"/>
      <c r="G19" s="694"/>
      <c r="H19" s="694"/>
      <c r="I19" s="694"/>
      <c r="J19" s="694"/>
      <c r="K19" s="694"/>
      <c r="L19" s="694"/>
      <c r="M19" s="694"/>
      <c r="N19" s="592"/>
    </row>
    <row r="20" spans="1:14" ht="19.5" x14ac:dyDescent="0.25">
      <c r="F20" s="567">
        <f>ROUND(F11+F13,0)</f>
        <v>0</v>
      </c>
      <c r="G20" s="568">
        <f>IF(D20=0,0,F20/D20)</f>
        <v>0</v>
      </c>
      <c r="H20" s="567">
        <f>ROUND(H11+H13,0)</f>
        <v>0</v>
      </c>
      <c r="I20" s="568">
        <f>IF(F20=0,0,H20/F20)</f>
        <v>0</v>
      </c>
      <c r="J20" s="567">
        <f>ROUND(J11+J13,0)</f>
        <v>0</v>
      </c>
      <c r="K20" s="568">
        <f>IF(H20=0,0,J20/H20)</f>
        <v>0</v>
      </c>
      <c r="L20" s="567">
        <f>ROUND(L11+L13,0)</f>
        <v>0</v>
      </c>
      <c r="M20" s="568">
        <f>IF(J20=0,0,L20/J20)</f>
        <v>0</v>
      </c>
    </row>
    <row r="23" spans="1:14" x14ac:dyDescent="0.25">
      <c r="B23" s="595"/>
      <c r="C23" s="595"/>
    </row>
    <row r="27" spans="1:14" x14ac:dyDescent="0.25">
      <c r="D27" s="541" t="s">
        <v>502</v>
      </c>
    </row>
  </sheetData>
  <mergeCells count="15">
    <mergeCell ref="A19:M19"/>
    <mergeCell ref="A1:M1"/>
    <mergeCell ref="L2:M2"/>
    <mergeCell ref="L4:M4"/>
    <mergeCell ref="A5:A6"/>
    <mergeCell ref="B5:B6"/>
    <mergeCell ref="C5:E5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31496062992125984" right="0.31496062992125984" top="0.35433070866141736" bottom="0.35433070866141736" header="0" footer="0"/>
  <pageSetup paperSize="9" scale="59" fitToHeight="0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opLeftCell="B1" zoomScaleNormal="100" workbookViewId="0">
      <selection activeCell="O2" sqref="O2"/>
    </sheetView>
  </sheetViews>
  <sheetFormatPr defaultRowHeight="15.75" x14ac:dyDescent="0.2"/>
  <cols>
    <col min="1" max="1" width="52.5703125" style="310" customWidth="1"/>
    <col min="2" max="2" width="14.85546875" style="310" customWidth="1"/>
    <col min="3" max="3" width="14.7109375" style="310" customWidth="1"/>
    <col min="4" max="4" width="10.7109375" style="310" customWidth="1"/>
    <col min="5" max="5" width="14.5703125" style="349" customWidth="1"/>
    <col min="6" max="6" width="10.7109375" style="349" customWidth="1"/>
    <col min="7" max="7" width="13.28515625" style="309" customWidth="1"/>
    <col min="8" max="8" width="10.7109375" style="309" customWidth="1"/>
    <col min="9" max="9" width="14.85546875" style="326" customWidth="1"/>
    <col min="10" max="10" width="10.7109375" style="326" customWidth="1"/>
    <col min="11" max="11" width="15.85546875" style="326" customWidth="1"/>
    <col min="12" max="12" width="10.7109375" style="326" customWidth="1"/>
    <col min="13" max="13" width="15.5703125" style="326" customWidth="1"/>
    <col min="14" max="14" width="10.7109375" style="326" customWidth="1"/>
    <col min="15" max="16384" width="9.140625" style="326"/>
  </cols>
  <sheetData>
    <row r="1" spans="1:15" s="309" customFormat="1" x14ac:dyDescent="0.2">
      <c r="A1" s="688">
        <v>156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</row>
    <row r="2" spans="1:15" s="309" customFormat="1" ht="30" customHeight="1" x14ac:dyDescent="0.2">
      <c r="A2" s="310"/>
      <c r="B2" s="310"/>
      <c r="C2" s="310"/>
      <c r="D2" s="310"/>
      <c r="M2" s="692" t="s">
        <v>648</v>
      </c>
      <c r="N2" s="692"/>
    </row>
    <row r="3" spans="1:15" s="309" customFormat="1" ht="18.75" x14ac:dyDescent="0.2">
      <c r="A3" s="690" t="s">
        <v>503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</row>
    <row r="4" spans="1:15" s="309" customFormat="1" x14ac:dyDescent="0.2">
      <c r="A4" s="311"/>
      <c r="B4" s="311"/>
      <c r="C4" s="311"/>
      <c r="D4" s="311"/>
      <c r="E4" s="311"/>
      <c r="F4" s="311"/>
      <c r="N4" s="312" t="s">
        <v>0</v>
      </c>
    </row>
    <row r="5" spans="1:15" s="309" customFormat="1" ht="42.75" x14ac:dyDescent="0.2">
      <c r="A5" s="313" t="s">
        <v>1</v>
      </c>
      <c r="B5" s="314" t="s">
        <v>24</v>
      </c>
      <c r="C5" s="314" t="s">
        <v>25</v>
      </c>
      <c r="D5" s="314" t="s">
        <v>19</v>
      </c>
      <c r="E5" s="314" t="s">
        <v>26</v>
      </c>
      <c r="F5" s="314" t="s">
        <v>19</v>
      </c>
      <c r="G5" s="314" t="s">
        <v>27</v>
      </c>
      <c r="H5" s="314" t="s">
        <v>19</v>
      </c>
      <c r="I5" s="314" t="s">
        <v>28</v>
      </c>
      <c r="J5" s="314" t="s">
        <v>19</v>
      </c>
      <c r="K5" s="314" t="s">
        <v>29</v>
      </c>
      <c r="L5" s="314" t="s">
        <v>19</v>
      </c>
      <c r="M5" s="314" t="s">
        <v>30</v>
      </c>
      <c r="N5" s="314" t="s">
        <v>19</v>
      </c>
    </row>
    <row r="6" spans="1:15" s="309" customFormat="1" ht="45" x14ac:dyDescent="0.2">
      <c r="A6" s="350" t="s">
        <v>504</v>
      </c>
      <c r="B6" s="325"/>
      <c r="C6" s="325"/>
      <c r="D6" s="242">
        <f>IF(B6=0,0,C6/B6)</f>
        <v>0</v>
      </c>
      <c r="E6" s="325"/>
      <c r="F6" s="242">
        <f>IF(C6=0,0,E6/C6)</f>
        <v>0</v>
      </c>
      <c r="G6" s="325">
        <f>ROUND(E6*106%,0)</f>
        <v>0</v>
      </c>
      <c r="H6" s="242">
        <f>IF(E6=0,0,G6/E6)</f>
        <v>0</v>
      </c>
      <c r="I6" s="325">
        <f>G6</f>
        <v>0</v>
      </c>
      <c r="J6" s="242">
        <f>IF(G6=0,0,I6/G6)</f>
        <v>0</v>
      </c>
      <c r="K6" s="325">
        <f>C6</f>
        <v>0</v>
      </c>
      <c r="L6" s="242">
        <f>IF(I6=0,0,K6/I6)</f>
        <v>0</v>
      </c>
      <c r="M6" s="325">
        <f>K6</f>
        <v>0</v>
      </c>
      <c r="N6" s="242">
        <f>IF(K6=0,0,M6/K6)</f>
        <v>0</v>
      </c>
    </row>
    <row r="7" spans="1:15" s="309" customFormat="1" x14ac:dyDescent="0.2">
      <c r="A7" s="364" t="s">
        <v>505</v>
      </c>
      <c r="B7" s="325"/>
      <c r="C7" s="325"/>
      <c r="D7" s="242">
        <f t="shared" ref="D7:D8" si="0">IF(B7=0,0,C7/B7)</f>
        <v>0</v>
      </c>
      <c r="E7" s="325"/>
      <c r="F7" s="242">
        <f t="shared" ref="F7:F8" si="1">IF(C7=0,0,E7/C7)</f>
        <v>0</v>
      </c>
      <c r="G7" s="325">
        <f>G6-G8</f>
        <v>0</v>
      </c>
      <c r="H7" s="242">
        <f t="shared" ref="H7:H8" si="2">IF(E7=0,0,G7/E7)</f>
        <v>0</v>
      </c>
      <c r="I7" s="325">
        <f>I6-I8</f>
        <v>0</v>
      </c>
      <c r="J7" s="242">
        <f t="shared" ref="J7:J8" si="3">IF(G7=0,0,I7/G7)</f>
        <v>0</v>
      </c>
      <c r="K7" s="325">
        <f>K6-K8</f>
        <v>0</v>
      </c>
      <c r="L7" s="242">
        <f t="shared" ref="L7:L8" si="4">IF(I7=0,0,K7/I7)</f>
        <v>0</v>
      </c>
      <c r="M7" s="325">
        <f>M6-M8</f>
        <v>0</v>
      </c>
      <c r="N7" s="242">
        <f t="shared" ref="N7:N8" si="5">IF(K7=0,0,M7/K7)</f>
        <v>0</v>
      </c>
    </row>
    <row r="8" spans="1:15" s="309" customFormat="1" ht="45" x14ac:dyDescent="0.2">
      <c r="A8" s="364" t="s">
        <v>506</v>
      </c>
      <c r="B8" s="325">
        <f>B6-B7</f>
        <v>0</v>
      </c>
      <c r="C8" s="325">
        <f>C6-C7</f>
        <v>0</v>
      </c>
      <c r="D8" s="242">
        <f t="shared" si="0"/>
        <v>0</v>
      </c>
      <c r="E8" s="325">
        <f>E6-E7</f>
        <v>0</v>
      </c>
      <c r="F8" s="242">
        <f t="shared" si="1"/>
        <v>0</v>
      </c>
      <c r="G8" s="325">
        <f>E8</f>
        <v>0</v>
      </c>
      <c r="H8" s="242">
        <f t="shared" si="2"/>
        <v>0</v>
      </c>
      <c r="I8" s="325">
        <f>G8</f>
        <v>0</v>
      </c>
      <c r="J8" s="242">
        <f t="shared" si="3"/>
        <v>0</v>
      </c>
      <c r="K8" s="325">
        <f>I8</f>
        <v>0</v>
      </c>
      <c r="L8" s="242">
        <f t="shared" si="4"/>
        <v>0</v>
      </c>
      <c r="M8" s="325">
        <f>K8</f>
        <v>0</v>
      </c>
      <c r="N8" s="242">
        <f t="shared" si="5"/>
        <v>0</v>
      </c>
    </row>
    <row r="9" spans="1:15" s="309" customFormat="1" ht="18" customHeight="1" x14ac:dyDescent="0.2">
      <c r="A9" s="350" t="s">
        <v>507</v>
      </c>
      <c r="B9" s="325"/>
      <c r="C9" s="325"/>
      <c r="D9" s="242">
        <f>IF(B9=0,0,C9/B9)</f>
        <v>0</v>
      </c>
      <c r="E9" s="325"/>
      <c r="F9" s="242">
        <f>IF(C9=0,0,E9/C9)</f>
        <v>0</v>
      </c>
      <c r="G9" s="325">
        <f>ROUND((G7*G12+G8)*G10,0)</f>
        <v>0</v>
      </c>
      <c r="H9" s="242">
        <f>IF(E9=0,0,G9/E9)</f>
        <v>0</v>
      </c>
      <c r="I9" s="325">
        <f>ROUND((I7*I12+I8)*I10,0)</f>
        <v>0</v>
      </c>
      <c r="J9" s="242">
        <f>IF(G9=0,0,I9/G9)</f>
        <v>0</v>
      </c>
      <c r="K9" s="325">
        <f>ROUND((K7*K12+K8)*K10,0)</f>
        <v>0</v>
      </c>
      <c r="L9" s="242">
        <f>IF(I9=0,0,K9/I9)</f>
        <v>0</v>
      </c>
      <c r="M9" s="325">
        <f>ROUND((M7*M12+M8)*M10,0)</f>
        <v>0</v>
      </c>
      <c r="N9" s="242">
        <f>IF(K9=0,0,M9/K9)</f>
        <v>0</v>
      </c>
    </row>
    <row r="10" spans="1:15" s="309" customFormat="1" ht="30" x14ac:dyDescent="0.2">
      <c r="A10" s="596" t="s">
        <v>191</v>
      </c>
      <c r="B10" s="353">
        <f>IF(B6=0,0,B9/B6)</f>
        <v>0</v>
      </c>
      <c r="C10" s="353">
        <f>IF(C6=0,0,C9/C6)</f>
        <v>0</v>
      </c>
      <c r="D10" s="360" t="s">
        <v>11</v>
      </c>
      <c r="E10" s="353">
        <f>IF(E6=0,0,E9/E6/3.5)</f>
        <v>0</v>
      </c>
      <c r="F10" s="360" t="s">
        <v>11</v>
      </c>
      <c r="G10" s="354">
        <f>ROUND(AVERAGE(B10,C10,E10),4)</f>
        <v>0</v>
      </c>
      <c r="H10" s="360" t="s">
        <v>11</v>
      </c>
      <c r="I10" s="354">
        <f>G10</f>
        <v>0</v>
      </c>
      <c r="J10" s="360" t="s">
        <v>11</v>
      </c>
      <c r="K10" s="354">
        <f>I10</f>
        <v>0</v>
      </c>
      <c r="L10" s="360" t="s">
        <v>11</v>
      </c>
      <c r="M10" s="354">
        <f>K10</f>
        <v>0</v>
      </c>
      <c r="N10" s="360" t="s">
        <v>11</v>
      </c>
    </row>
    <row r="11" spans="1:15" s="336" customFormat="1" x14ac:dyDescent="0.2">
      <c r="A11" s="355" t="s">
        <v>154</v>
      </c>
      <c r="B11" s="597">
        <f>IF(B21=0,0,B22/B21)</f>
        <v>0</v>
      </c>
      <c r="C11" s="597">
        <f>IF(C21=0,0,C22/C21)</f>
        <v>0</v>
      </c>
      <c r="D11" s="360" t="s">
        <v>11</v>
      </c>
      <c r="E11" s="597">
        <f>IF(E21=0,0,E22/E21)</f>
        <v>0</v>
      </c>
      <c r="F11" s="360" t="s">
        <v>11</v>
      </c>
      <c r="G11" s="248">
        <f>ROUND(IF(AVERAGE(B11,C11,E11)&gt;1,1,AVERAGE(B11,C11,E11)),4)</f>
        <v>0</v>
      </c>
      <c r="H11" s="360" t="s">
        <v>11</v>
      </c>
      <c r="I11" s="248">
        <f>G11</f>
        <v>0</v>
      </c>
      <c r="J11" s="360" t="s">
        <v>11</v>
      </c>
      <c r="K11" s="248">
        <f>I11</f>
        <v>0</v>
      </c>
      <c r="L11" s="360" t="s">
        <v>11</v>
      </c>
      <c r="M11" s="248">
        <f>K11</f>
        <v>0</v>
      </c>
      <c r="N11" s="360" t="s">
        <v>11</v>
      </c>
    </row>
    <row r="12" spans="1:15" s="336" customFormat="1" x14ac:dyDescent="0.2">
      <c r="A12" s="355" t="s">
        <v>508</v>
      </c>
      <c r="B12" s="360" t="s">
        <v>11</v>
      </c>
      <c r="C12" s="360" t="s">
        <v>11</v>
      </c>
      <c r="D12" s="360" t="s">
        <v>11</v>
      </c>
      <c r="E12" s="360" t="s">
        <v>11</v>
      </c>
      <c r="F12" s="360" t="s">
        <v>11</v>
      </c>
      <c r="G12" s="598">
        <v>3.5</v>
      </c>
      <c r="H12" s="242" t="s">
        <v>11</v>
      </c>
      <c r="I12" s="598">
        <v>3.5</v>
      </c>
      <c r="J12" s="242" t="s">
        <v>11</v>
      </c>
      <c r="K12" s="598">
        <v>3.5</v>
      </c>
      <c r="L12" s="242" t="s">
        <v>11</v>
      </c>
      <c r="M12" s="598">
        <v>3.5</v>
      </c>
      <c r="N12" s="242" t="s">
        <v>11</v>
      </c>
    </row>
    <row r="13" spans="1:15" s="336" customFormat="1" ht="30" x14ac:dyDescent="0.2">
      <c r="A13" s="355" t="s">
        <v>155</v>
      </c>
      <c r="B13" s="365"/>
      <c r="C13" s="365"/>
      <c r="D13" s="365" t="s">
        <v>11</v>
      </c>
      <c r="E13" s="365"/>
      <c r="F13" s="365" t="s">
        <v>11</v>
      </c>
      <c r="G13" s="365"/>
      <c r="H13" s="599" t="s">
        <v>11</v>
      </c>
      <c r="I13" s="365">
        <f>ROUND(G9/12,0)</f>
        <v>0</v>
      </c>
      <c r="J13" s="599" t="s">
        <v>11</v>
      </c>
      <c r="K13" s="365">
        <f>ROUND(I9/12,0)</f>
        <v>0</v>
      </c>
      <c r="L13" s="599" t="s">
        <v>11</v>
      </c>
      <c r="M13" s="365">
        <f>ROUND(K9/12,0)</f>
        <v>0</v>
      </c>
      <c r="N13" s="599" t="s">
        <v>11</v>
      </c>
      <c r="O13" s="365">
        <f>ROUND(M9/12,0)</f>
        <v>0</v>
      </c>
    </row>
    <row r="14" spans="1:15" s="336" customFormat="1" x14ac:dyDescent="0.2">
      <c r="A14" s="350" t="s">
        <v>5</v>
      </c>
      <c r="B14" s="360" t="s">
        <v>11</v>
      </c>
      <c r="C14" s="360" t="s">
        <v>11</v>
      </c>
      <c r="D14" s="360" t="s">
        <v>11</v>
      </c>
      <c r="E14" s="360" t="s">
        <v>11</v>
      </c>
      <c r="F14" s="360" t="s">
        <v>11</v>
      </c>
      <c r="G14" s="325">
        <f>ROUND(G9*G11+G13-I13,0)</f>
        <v>0</v>
      </c>
      <c r="H14" s="242" t="s">
        <v>11</v>
      </c>
      <c r="I14" s="325">
        <f>ROUND(I9*I11+I13-K13,0)</f>
        <v>0</v>
      </c>
      <c r="J14" s="242" t="s">
        <v>11</v>
      </c>
      <c r="K14" s="325">
        <f>ROUND(K9*K11+K13-M13,0)</f>
        <v>0</v>
      </c>
      <c r="L14" s="242" t="s">
        <v>11</v>
      </c>
      <c r="M14" s="325">
        <f>ROUND(M9*M11+M13-M9/12,0)</f>
        <v>0</v>
      </c>
      <c r="N14" s="242" t="s">
        <v>11</v>
      </c>
    </row>
    <row r="15" spans="1:15" s="309" customFormat="1" ht="28.5" x14ac:dyDescent="0.2">
      <c r="A15" s="361" t="s">
        <v>6</v>
      </c>
      <c r="B15" s="362" t="s">
        <v>11</v>
      </c>
      <c r="C15" s="362" t="s">
        <v>11</v>
      </c>
      <c r="D15" s="362" t="s">
        <v>11</v>
      </c>
      <c r="E15" s="362" t="s">
        <v>11</v>
      </c>
      <c r="F15" s="362" t="s">
        <v>11</v>
      </c>
      <c r="G15" s="317">
        <f>G16+G17+G18+G19+G20</f>
        <v>0</v>
      </c>
      <c r="H15" s="362" t="s">
        <v>11</v>
      </c>
      <c r="I15" s="317">
        <f>I16+I17+I18+I19+I20</f>
        <v>0</v>
      </c>
      <c r="J15" s="362" t="s">
        <v>11</v>
      </c>
      <c r="K15" s="317">
        <f>K16+K17+K18+K19+K20</f>
        <v>0</v>
      </c>
      <c r="L15" s="362" t="s">
        <v>11</v>
      </c>
      <c r="M15" s="317">
        <f>M16+M17+M18+M19+M20</f>
        <v>0</v>
      </c>
      <c r="N15" s="362" t="s">
        <v>11</v>
      </c>
    </row>
    <row r="16" spans="1:15" s="309" customFormat="1" x14ac:dyDescent="0.2">
      <c r="A16" s="364" t="s">
        <v>8</v>
      </c>
      <c r="B16" s="360" t="s">
        <v>11</v>
      </c>
      <c r="C16" s="360" t="s">
        <v>11</v>
      </c>
      <c r="D16" s="360" t="s">
        <v>11</v>
      </c>
      <c r="E16" s="360" t="s">
        <v>11</v>
      </c>
      <c r="F16" s="360" t="s">
        <v>11</v>
      </c>
      <c r="G16" s="325"/>
      <c r="H16" s="360" t="s">
        <v>11</v>
      </c>
      <c r="I16" s="325"/>
      <c r="J16" s="360" t="s">
        <v>11</v>
      </c>
      <c r="K16" s="325"/>
      <c r="L16" s="360" t="s">
        <v>11</v>
      </c>
      <c r="M16" s="325"/>
      <c r="N16" s="360" t="s">
        <v>11</v>
      </c>
    </row>
    <row r="17" spans="1:14" s="309" customFormat="1" ht="16.5" customHeight="1" x14ac:dyDescent="0.2">
      <c r="A17" s="364" t="s">
        <v>9</v>
      </c>
      <c r="B17" s="360" t="s">
        <v>11</v>
      </c>
      <c r="C17" s="360" t="s">
        <v>11</v>
      </c>
      <c r="D17" s="360" t="s">
        <v>11</v>
      </c>
      <c r="E17" s="360" t="s">
        <v>11</v>
      </c>
      <c r="F17" s="360" t="s">
        <v>11</v>
      </c>
      <c r="G17" s="325"/>
      <c r="H17" s="360" t="s">
        <v>11</v>
      </c>
      <c r="I17" s="325"/>
      <c r="J17" s="360" t="s">
        <v>11</v>
      </c>
      <c r="K17" s="325"/>
      <c r="L17" s="360" t="s">
        <v>11</v>
      </c>
      <c r="M17" s="325"/>
      <c r="N17" s="360" t="s">
        <v>11</v>
      </c>
    </row>
    <row r="18" spans="1:14" s="309" customFormat="1" x14ac:dyDescent="0.2">
      <c r="A18" s="364" t="s">
        <v>7</v>
      </c>
      <c r="B18" s="360" t="s">
        <v>11</v>
      </c>
      <c r="C18" s="360" t="s">
        <v>11</v>
      </c>
      <c r="D18" s="360" t="s">
        <v>11</v>
      </c>
      <c r="E18" s="360" t="s">
        <v>11</v>
      </c>
      <c r="F18" s="360" t="s">
        <v>11</v>
      </c>
      <c r="G18" s="325"/>
      <c r="H18" s="360" t="s">
        <v>11</v>
      </c>
      <c r="I18" s="325"/>
      <c r="J18" s="360" t="s">
        <v>11</v>
      </c>
      <c r="K18" s="325"/>
      <c r="L18" s="360" t="s">
        <v>11</v>
      </c>
      <c r="M18" s="325"/>
      <c r="N18" s="360" t="s">
        <v>11</v>
      </c>
    </row>
    <row r="19" spans="1:14" s="309" customFormat="1" x14ac:dyDescent="0.2">
      <c r="A19" s="364" t="s">
        <v>158</v>
      </c>
      <c r="B19" s="360" t="s">
        <v>11</v>
      </c>
      <c r="C19" s="360" t="s">
        <v>11</v>
      </c>
      <c r="D19" s="360" t="s">
        <v>11</v>
      </c>
      <c r="E19" s="360" t="s">
        <v>11</v>
      </c>
      <c r="F19" s="360" t="s">
        <v>11</v>
      </c>
      <c r="G19" s="325"/>
      <c r="H19" s="360" t="s">
        <v>11</v>
      </c>
      <c r="I19" s="325"/>
      <c r="J19" s="360" t="s">
        <v>11</v>
      </c>
      <c r="K19" s="325"/>
      <c r="L19" s="360" t="s">
        <v>11</v>
      </c>
      <c r="M19" s="325"/>
      <c r="N19" s="360" t="s">
        <v>11</v>
      </c>
    </row>
    <row r="20" spans="1:14" s="309" customFormat="1" ht="30" x14ac:dyDescent="0.2">
      <c r="A20" s="364" t="s">
        <v>20</v>
      </c>
      <c r="B20" s="360" t="s">
        <v>11</v>
      </c>
      <c r="C20" s="360" t="s">
        <v>11</v>
      </c>
      <c r="D20" s="360" t="s">
        <v>11</v>
      </c>
      <c r="E20" s="360" t="s">
        <v>11</v>
      </c>
      <c r="F20" s="360" t="s">
        <v>11</v>
      </c>
      <c r="G20" s="325"/>
      <c r="H20" s="360" t="s">
        <v>11</v>
      </c>
      <c r="I20" s="325"/>
      <c r="J20" s="360" t="s">
        <v>11</v>
      </c>
      <c r="K20" s="325"/>
      <c r="L20" s="360" t="s">
        <v>11</v>
      </c>
      <c r="M20" s="325"/>
      <c r="N20" s="360" t="s">
        <v>11</v>
      </c>
    </row>
    <row r="21" spans="1:14" s="309" customFormat="1" x14ac:dyDescent="0.2">
      <c r="A21" s="350" t="s">
        <v>18</v>
      </c>
      <c r="B21" s="325"/>
      <c r="C21" s="325"/>
      <c r="D21" s="242">
        <f>IF(B21=0,0,C21/B21)</f>
        <v>0</v>
      </c>
      <c r="E21" s="325"/>
      <c r="F21" s="242">
        <f>IF(C21=0,0,E21/C21)</f>
        <v>0</v>
      </c>
      <c r="G21" s="325" t="s">
        <v>11</v>
      </c>
      <c r="H21" s="242" t="s">
        <v>11</v>
      </c>
      <c r="I21" s="325" t="s">
        <v>11</v>
      </c>
      <c r="J21" s="242" t="s">
        <v>11</v>
      </c>
      <c r="K21" s="325" t="s">
        <v>11</v>
      </c>
      <c r="L21" s="242" t="s">
        <v>11</v>
      </c>
      <c r="M21" s="325" t="s">
        <v>11</v>
      </c>
      <c r="N21" s="242" t="s">
        <v>11</v>
      </c>
    </row>
    <row r="22" spans="1:14" s="600" customFormat="1" x14ac:dyDescent="0.2">
      <c r="A22" s="371" t="s">
        <v>17</v>
      </c>
      <c r="B22" s="372"/>
      <c r="C22" s="372"/>
      <c r="D22" s="237">
        <f>IF(B22=0,0,C22/B22)</f>
        <v>0</v>
      </c>
      <c r="E22" s="372"/>
      <c r="F22" s="237">
        <f>IF(C22=0,0,E22/C22)</f>
        <v>0</v>
      </c>
      <c r="G22" s="372">
        <f>ROUND(G14+G15,0)</f>
        <v>0</v>
      </c>
      <c r="H22" s="237">
        <f>IF(E22=0,0,G22/E22)</f>
        <v>0</v>
      </c>
      <c r="I22" s="372">
        <f>ROUND(I14+I15,0)</f>
        <v>0</v>
      </c>
      <c r="J22" s="237">
        <f>IF(G22=0,0,I22/G22)</f>
        <v>0</v>
      </c>
      <c r="K22" s="372">
        <f>ROUND(K14+K15,0)</f>
        <v>0</v>
      </c>
      <c r="L22" s="237">
        <f>IF(I22=0,0,K22/I22)</f>
        <v>0</v>
      </c>
      <c r="M22" s="372">
        <f>ROUND(M14+M15,0)</f>
        <v>0</v>
      </c>
      <c r="N22" s="237">
        <f>IF(K22=0,0,M22/K22)</f>
        <v>0</v>
      </c>
    </row>
    <row r="24" spans="1:14" x14ac:dyDescent="0.2">
      <c r="A24" s="601"/>
      <c r="H24" s="602"/>
    </row>
    <row r="25" spans="1:14" x14ac:dyDescent="0.2">
      <c r="A25" s="349"/>
    </row>
    <row r="26" spans="1:14" x14ac:dyDescent="0.2">
      <c r="I26" s="603"/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7" orientation="landscape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Normal="100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O2" sqref="O2"/>
    </sheetView>
  </sheetViews>
  <sheetFormatPr defaultRowHeight="15.75" x14ac:dyDescent="0.2"/>
  <cols>
    <col min="1" max="1" width="47.140625" style="310" customWidth="1"/>
    <col min="2" max="2" width="14.85546875" style="310" customWidth="1"/>
    <col min="3" max="3" width="14.7109375" style="310" customWidth="1"/>
    <col min="4" max="4" width="10.7109375" style="310" customWidth="1"/>
    <col min="5" max="5" width="14.5703125" style="349" customWidth="1"/>
    <col min="6" max="6" width="10.7109375" style="349" customWidth="1"/>
    <col min="7" max="7" width="13.28515625" style="309" customWidth="1"/>
    <col min="8" max="8" width="10.7109375" style="309" customWidth="1"/>
    <col min="9" max="9" width="14.85546875" style="326" customWidth="1"/>
    <col min="10" max="10" width="10.7109375" style="326" customWidth="1"/>
    <col min="11" max="11" width="15.85546875" style="326" customWidth="1"/>
    <col min="12" max="12" width="10.7109375" style="326" customWidth="1"/>
    <col min="13" max="13" width="15.5703125" style="326" customWidth="1"/>
    <col min="14" max="14" width="10.7109375" style="326" customWidth="1"/>
    <col min="15" max="16384" width="9.140625" style="326"/>
  </cols>
  <sheetData>
    <row r="1" spans="1:14" s="309" customFormat="1" x14ac:dyDescent="0.2">
      <c r="A1" s="688">
        <v>157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</row>
    <row r="2" spans="1:14" s="309" customFormat="1" ht="36.75" customHeight="1" x14ac:dyDescent="0.2">
      <c r="A2" s="310"/>
      <c r="B2" s="310"/>
      <c r="C2" s="310"/>
      <c r="D2" s="310"/>
      <c r="M2" s="692" t="s">
        <v>649</v>
      </c>
      <c r="N2" s="692"/>
    </row>
    <row r="3" spans="1:14" s="309" customFormat="1" ht="18.75" x14ac:dyDescent="0.2">
      <c r="A3" s="690" t="s">
        <v>509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</row>
    <row r="4" spans="1:14" s="309" customFormat="1" x14ac:dyDescent="0.2">
      <c r="A4" s="311"/>
      <c r="B4" s="311"/>
      <c r="C4" s="311"/>
      <c r="D4" s="311"/>
      <c r="E4" s="311"/>
      <c r="F4" s="311"/>
      <c r="N4" s="312" t="s">
        <v>0</v>
      </c>
    </row>
    <row r="5" spans="1:14" s="309" customFormat="1" ht="42.75" x14ac:dyDescent="0.2">
      <c r="A5" s="313" t="s">
        <v>1</v>
      </c>
      <c r="B5" s="314" t="s">
        <v>24</v>
      </c>
      <c r="C5" s="314" t="s">
        <v>25</v>
      </c>
      <c r="D5" s="314" t="s">
        <v>19</v>
      </c>
      <c r="E5" s="314" t="s">
        <v>26</v>
      </c>
      <c r="F5" s="314" t="s">
        <v>19</v>
      </c>
      <c r="G5" s="314" t="s">
        <v>27</v>
      </c>
      <c r="H5" s="314" t="s">
        <v>19</v>
      </c>
      <c r="I5" s="314" t="s">
        <v>28</v>
      </c>
      <c r="J5" s="314" t="s">
        <v>19</v>
      </c>
      <c r="K5" s="314" t="s">
        <v>29</v>
      </c>
      <c r="L5" s="314" t="s">
        <v>19</v>
      </c>
      <c r="M5" s="314" t="s">
        <v>30</v>
      </c>
      <c r="N5" s="314" t="s">
        <v>19</v>
      </c>
    </row>
    <row r="6" spans="1:14" s="309" customFormat="1" x14ac:dyDescent="0.2">
      <c r="A6" s="350" t="s">
        <v>510</v>
      </c>
      <c r="B6" s="366">
        <f>B7+B8</f>
        <v>0</v>
      </c>
      <c r="C6" s="366">
        <f>C7+C8</f>
        <v>0</v>
      </c>
      <c r="D6" s="242">
        <f>IF(B6=0,0,C6/B6)</f>
        <v>0</v>
      </c>
      <c r="E6" s="366">
        <f>E7+E8</f>
        <v>0</v>
      </c>
      <c r="F6" s="242">
        <f>IF(C6=0,0,E6/C6)</f>
        <v>0</v>
      </c>
      <c r="G6" s="366">
        <f>G7+G8</f>
        <v>0</v>
      </c>
      <c r="H6" s="242">
        <f>IF(E6=0,0,G6/E6)</f>
        <v>0</v>
      </c>
      <c r="I6" s="366">
        <f>I7+I8</f>
        <v>0</v>
      </c>
      <c r="J6" s="242">
        <f>IF(G6=0,0,I6/G6)</f>
        <v>0</v>
      </c>
      <c r="K6" s="366">
        <f>K7+K8</f>
        <v>0</v>
      </c>
      <c r="L6" s="242">
        <f>IF(I6=0,0,K6/I6)</f>
        <v>0</v>
      </c>
      <c r="M6" s="366">
        <f>M7+M8</f>
        <v>0</v>
      </c>
      <c r="N6" s="242">
        <f>IF(K6=0,0,M6/K6)</f>
        <v>0</v>
      </c>
    </row>
    <row r="7" spans="1:14" s="309" customFormat="1" x14ac:dyDescent="0.2">
      <c r="A7" s="364" t="s">
        <v>511</v>
      </c>
      <c r="B7" s="366"/>
      <c r="C7" s="366"/>
      <c r="D7" s="242">
        <f t="shared" ref="D7:D8" si="0">IF(B7=0,0,C7/B7)</f>
        <v>0</v>
      </c>
      <c r="E7" s="366"/>
      <c r="F7" s="242">
        <f t="shared" ref="F7:F8" si="1">IF(C7=0,0,E7/C7)</f>
        <v>0</v>
      </c>
      <c r="G7" s="360"/>
      <c r="H7" s="242">
        <f t="shared" ref="H7:H8" si="2">IF(E7=0,0,G7/E7)</f>
        <v>0</v>
      </c>
      <c r="I7" s="360"/>
      <c r="J7" s="242">
        <f t="shared" ref="J7:J8" si="3">IF(G7=0,0,I7/G7)</f>
        <v>0</v>
      </c>
      <c r="K7" s="360"/>
      <c r="L7" s="242">
        <f t="shared" ref="L7:L8" si="4">IF(I7=0,0,K7/I7)</f>
        <v>0</v>
      </c>
      <c r="M7" s="360"/>
      <c r="N7" s="242">
        <f t="shared" ref="N7:N8" si="5">IF(K7=0,0,M7/K7)</f>
        <v>0</v>
      </c>
    </row>
    <row r="8" spans="1:14" s="309" customFormat="1" ht="30" x14ac:dyDescent="0.2">
      <c r="A8" s="364" t="s">
        <v>512</v>
      </c>
      <c r="B8" s="366"/>
      <c r="C8" s="366"/>
      <c r="D8" s="242">
        <f t="shared" si="0"/>
        <v>0</v>
      </c>
      <c r="E8" s="366"/>
      <c r="F8" s="242">
        <f t="shared" si="1"/>
        <v>0</v>
      </c>
      <c r="G8" s="360"/>
      <c r="H8" s="242">
        <f t="shared" si="2"/>
        <v>0</v>
      </c>
      <c r="I8" s="360"/>
      <c r="J8" s="242">
        <f t="shared" si="3"/>
        <v>0</v>
      </c>
      <c r="K8" s="360"/>
      <c r="L8" s="242">
        <f t="shared" si="4"/>
        <v>0</v>
      </c>
      <c r="M8" s="360"/>
      <c r="N8" s="242">
        <f t="shared" si="5"/>
        <v>0</v>
      </c>
    </row>
    <row r="9" spans="1:14" s="309" customFormat="1" ht="30" x14ac:dyDescent="0.2">
      <c r="A9" s="350" t="s">
        <v>513</v>
      </c>
      <c r="B9" s="366">
        <f>B10+B11</f>
        <v>0</v>
      </c>
      <c r="C9" s="366">
        <f>C10+C11</f>
        <v>0</v>
      </c>
      <c r="D9" s="242">
        <f>IF(B9=0,0,C9/B9)</f>
        <v>0</v>
      </c>
      <c r="E9" s="366">
        <f>E10+E11</f>
        <v>0</v>
      </c>
      <c r="F9" s="242">
        <f>IF(C9=0,0,E9/C9)</f>
        <v>0</v>
      </c>
      <c r="G9" s="360">
        <f>ROUND(G6*G12/1000,0)</f>
        <v>0</v>
      </c>
      <c r="H9" s="242">
        <f>IF(E9=0,0,G9/E9)</f>
        <v>0</v>
      </c>
      <c r="I9" s="360">
        <f>ROUND(I6*I12/1000,0)</f>
        <v>0</v>
      </c>
      <c r="J9" s="242">
        <f>IF(G9=0,0,I9/G9)</f>
        <v>0</v>
      </c>
      <c r="K9" s="360">
        <f>ROUND(K6*K12/1000,0)</f>
        <v>0</v>
      </c>
      <c r="L9" s="242">
        <f>IF(I9=0,0,K9/I9)</f>
        <v>0</v>
      </c>
      <c r="M9" s="360">
        <f>ROUND(M6*M12/1000,0)</f>
        <v>0</v>
      </c>
      <c r="N9" s="242">
        <f>IF(K9=0,0,M9/K9)</f>
        <v>0</v>
      </c>
    </row>
    <row r="10" spans="1:14" s="309" customFormat="1" x14ac:dyDescent="0.2">
      <c r="A10" s="364" t="s">
        <v>514</v>
      </c>
      <c r="B10" s="366"/>
      <c r="C10" s="366"/>
      <c r="D10" s="360" t="s">
        <v>11</v>
      </c>
      <c r="E10" s="366"/>
      <c r="F10" s="360" t="s">
        <v>11</v>
      </c>
      <c r="G10" s="360" t="s">
        <v>11</v>
      </c>
      <c r="H10" s="360" t="s">
        <v>11</v>
      </c>
      <c r="I10" s="360" t="s">
        <v>11</v>
      </c>
      <c r="J10" s="360" t="s">
        <v>11</v>
      </c>
      <c r="K10" s="360" t="s">
        <v>11</v>
      </c>
      <c r="L10" s="360" t="s">
        <v>11</v>
      </c>
      <c r="M10" s="360" t="s">
        <v>11</v>
      </c>
      <c r="N10" s="360" t="s">
        <v>11</v>
      </c>
    </row>
    <row r="11" spans="1:14" s="309" customFormat="1" ht="30" x14ac:dyDescent="0.2">
      <c r="A11" s="364" t="s">
        <v>515</v>
      </c>
      <c r="B11" s="366"/>
      <c r="C11" s="366"/>
      <c r="D11" s="360" t="s">
        <v>11</v>
      </c>
      <c r="E11" s="366"/>
      <c r="F11" s="360" t="s">
        <v>11</v>
      </c>
      <c r="G11" s="360" t="s">
        <v>11</v>
      </c>
      <c r="H11" s="360" t="s">
        <v>11</v>
      </c>
      <c r="I11" s="360" t="s">
        <v>11</v>
      </c>
      <c r="J11" s="360" t="s">
        <v>11</v>
      </c>
      <c r="K11" s="360" t="s">
        <v>11</v>
      </c>
      <c r="L11" s="360" t="s">
        <v>11</v>
      </c>
      <c r="M11" s="360" t="s">
        <v>11</v>
      </c>
      <c r="N11" s="360" t="s">
        <v>11</v>
      </c>
    </row>
    <row r="12" spans="1:14" s="336" customFormat="1" ht="30" x14ac:dyDescent="0.2">
      <c r="A12" s="596" t="s">
        <v>516</v>
      </c>
      <c r="B12" s="356">
        <f>IF(B6=0,0,B9/B6*1000)</f>
        <v>0</v>
      </c>
      <c r="C12" s="356">
        <f>IF(C6=0,0,C9/C6*1000)</f>
        <v>0</v>
      </c>
      <c r="D12" s="360" t="s">
        <v>11</v>
      </c>
      <c r="E12" s="356">
        <f>IF(E6=0,0,E9/E6*1000)</f>
        <v>0</v>
      </c>
      <c r="F12" s="360" t="s">
        <v>11</v>
      </c>
      <c r="G12" s="356">
        <f>ROUND(AVERAGE(B12,C12,E12),0)</f>
        <v>0</v>
      </c>
      <c r="H12" s="360" t="s">
        <v>11</v>
      </c>
      <c r="I12" s="356">
        <f>G12</f>
        <v>0</v>
      </c>
      <c r="J12" s="360" t="s">
        <v>11</v>
      </c>
      <c r="K12" s="356">
        <f>I12</f>
        <v>0</v>
      </c>
      <c r="L12" s="360" t="s">
        <v>11</v>
      </c>
      <c r="M12" s="356">
        <f>K12</f>
        <v>0</v>
      </c>
      <c r="N12" s="360" t="s">
        <v>11</v>
      </c>
    </row>
    <row r="13" spans="1:14" s="336" customFormat="1" x14ac:dyDescent="0.2">
      <c r="A13" s="355" t="s">
        <v>154</v>
      </c>
      <c r="B13" s="353">
        <f>IF(B21=0,0,B22/B21)</f>
        <v>0</v>
      </c>
      <c r="C13" s="353">
        <f>IF(C21=0,0,C22/C21)</f>
        <v>0</v>
      </c>
      <c r="D13" s="356" t="s">
        <v>11</v>
      </c>
      <c r="E13" s="353">
        <f>IF(E21=0,0,E22/E21)</f>
        <v>0</v>
      </c>
      <c r="F13" s="356" t="s">
        <v>11</v>
      </c>
      <c r="G13" s="248">
        <f>ROUND(IF(AVERAGE(B13,C13,E13)&gt;1,1,AVERAGE(B13,C13,E13)),4)</f>
        <v>0</v>
      </c>
      <c r="H13" s="360" t="s">
        <v>11</v>
      </c>
      <c r="I13" s="248">
        <f>G13</f>
        <v>0</v>
      </c>
      <c r="J13" s="360" t="s">
        <v>11</v>
      </c>
      <c r="K13" s="248">
        <f>I13</f>
        <v>0</v>
      </c>
      <c r="L13" s="360" t="s">
        <v>11</v>
      </c>
      <c r="M13" s="248">
        <f>K13</f>
        <v>0</v>
      </c>
      <c r="N13" s="360" t="s">
        <v>11</v>
      </c>
    </row>
    <row r="14" spans="1:14" s="309" customFormat="1" ht="30" x14ac:dyDescent="0.2">
      <c r="A14" s="350" t="s">
        <v>5</v>
      </c>
      <c r="B14" s="360" t="s">
        <v>11</v>
      </c>
      <c r="C14" s="360" t="s">
        <v>11</v>
      </c>
      <c r="D14" s="360" t="s">
        <v>11</v>
      </c>
      <c r="E14" s="360" t="s">
        <v>11</v>
      </c>
      <c r="F14" s="360" t="s">
        <v>11</v>
      </c>
      <c r="G14" s="360">
        <f>ROUND(G9*G13,0)</f>
        <v>0</v>
      </c>
      <c r="H14" s="360" t="s">
        <v>11</v>
      </c>
      <c r="I14" s="360">
        <f>ROUND(I9*I13,0)</f>
        <v>0</v>
      </c>
      <c r="J14" s="360" t="s">
        <v>11</v>
      </c>
      <c r="K14" s="360">
        <f>ROUND(K9*K13,0)</f>
        <v>0</v>
      </c>
      <c r="L14" s="360" t="s">
        <v>11</v>
      </c>
      <c r="M14" s="360">
        <f>ROUND(M9*M13,0)</f>
        <v>0</v>
      </c>
      <c r="N14" s="360" t="s">
        <v>11</v>
      </c>
    </row>
    <row r="15" spans="1:14" s="309" customFormat="1" ht="28.5" x14ac:dyDescent="0.2">
      <c r="A15" s="361" t="s">
        <v>6</v>
      </c>
      <c r="B15" s="362" t="s">
        <v>11</v>
      </c>
      <c r="C15" s="362" t="s">
        <v>11</v>
      </c>
      <c r="D15" s="362" t="s">
        <v>11</v>
      </c>
      <c r="E15" s="362" t="s">
        <v>11</v>
      </c>
      <c r="F15" s="362" t="s">
        <v>11</v>
      </c>
      <c r="G15" s="362">
        <f>ROUND(G17+G18+G19+G20+G16,0)</f>
        <v>0</v>
      </c>
      <c r="H15" s="362" t="s">
        <v>11</v>
      </c>
      <c r="I15" s="362">
        <f>ROUND(I17+I18+I19+I20+I16,0)</f>
        <v>0</v>
      </c>
      <c r="J15" s="362" t="s">
        <v>11</v>
      </c>
      <c r="K15" s="362">
        <f>ROUND(K17+K18+K19+K20+K16,0)</f>
        <v>0</v>
      </c>
      <c r="L15" s="362" t="s">
        <v>11</v>
      </c>
      <c r="M15" s="362">
        <f>ROUND(M17+M18+M19+M20+M16,0)</f>
        <v>0</v>
      </c>
      <c r="N15" s="362" t="s">
        <v>11</v>
      </c>
    </row>
    <row r="16" spans="1:14" s="309" customFormat="1" x14ac:dyDescent="0.2">
      <c r="A16" s="364" t="s">
        <v>517</v>
      </c>
      <c r="B16" s="360" t="s">
        <v>11</v>
      </c>
      <c r="C16" s="360" t="s">
        <v>11</v>
      </c>
      <c r="D16" s="360" t="s">
        <v>11</v>
      </c>
      <c r="E16" s="360" t="s">
        <v>11</v>
      </c>
      <c r="F16" s="360" t="s">
        <v>11</v>
      </c>
      <c r="G16" s="360"/>
      <c r="H16" s="360" t="s">
        <v>11</v>
      </c>
      <c r="I16" s="360"/>
      <c r="J16" s="360" t="s">
        <v>11</v>
      </c>
      <c r="K16" s="360"/>
      <c r="L16" s="360" t="s">
        <v>11</v>
      </c>
      <c r="M16" s="360"/>
      <c r="N16" s="360" t="s">
        <v>11</v>
      </c>
    </row>
    <row r="17" spans="1:14" s="309" customFormat="1" ht="30" x14ac:dyDescent="0.2">
      <c r="A17" s="364" t="s">
        <v>8</v>
      </c>
      <c r="B17" s="360" t="s">
        <v>11</v>
      </c>
      <c r="C17" s="360" t="s">
        <v>11</v>
      </c>
      <c r="D17" s="360" t="s">
        <v>11</v>
      </c>
      <c r="E17" s="360" t="s">
        <v>11</v>
      </c>
      <c r="F17" s="360" t="s">
        <v>11</v>
      </c>
      <c r="G17" s="360"/>
      <c r="H17" s="360" t="s">
        <v>11</v>
      </c>
      <c r="I17" s="360"/>
      <c r="J17" s="360" t="s">
        <v>11</v>
      </c>
      <c r="K17" s="360"/>
      <c r="L17" s="360" t="s">
        <v>11</v>
      </c>
      <c r="M17" s="360"/>
      <c r="N17" s="360" t="s">
        <v>11</v>
      </c>
    </row>
    <row r="18" spans="1:14" s="309" customFormat="1" ht="30" x14ac:dyDescent="0.2">
      <c r="A18" s="364" t="s">
        <v>9</v>
      </c>
      <c r="B18" s="360" t="s">
        <v>11</v>
      </c>
      <c r="C18" s="360" t="s">
        <v>11</v>
      </c>
      <c r="D18" s="360" t="s">
        <v>11</v>
      </c>
      <c r="E18" s="360" t="s">
        <v>11</v>
      </c>
      <c r="F18" s="360" t="s">
        <v>11</v>
      </c>
      <c r="G18" s="360"/>
      <c r="H18" s="360" t="s">
        <v>11</v>
      </c>
      <c r="I18" s="360"/>
      <c r="J18" s="360" t="s">
        <v>11</v>
      </c>
      <c r="K18" s="360"/>
      <c r="L18" s="360" t="s">
        <v>11</v>
      </c>
      <c r="M18" s="360"/>
      <c r="N18" s="360" t="s">
        <v>11</v>
      </c>
    </row>
    <row r="19" spans="1:14" s="309" customFormat="1" x14ac:dyDescent="0.2">
      <c r="A19" s="364" t="s">
        <v>7</v>
      </c>
      <c r="B19" s="360" t="s">
        <v>11</v>
      </c>
      <c r="C19" s="360" t="s">
        <v>11</v>
      </c>
      <c r="D19" s="360" t="s">
        <v>11</v>
      </c>
      <c r="E19" s="360" t="s">
        <v>11</v>
      </c>
      <c r="F19" s="360" t="s">
        <v>11</v>
      </c>
      <c r="G19" s="360"/>
      <c r="H19" s="360" t="s">
        <v>11</v>
      </c>
      <c r="I19" s="360"/>
      <c r="J19" s="360" t="s">
        <v>11</v>
      </c>
      <c r="K19" s="360"/>
      <c r="L19" s="360" t="s">
        <v>11</v>
      </c>
      <c r="M19" s="360"/>
      <c r="N19" s="360" t="s">
        <v>11</v>
      </c>
    </row>
    <row r="20" spans="1:14" s="309" customFormat="1" ht="45" x14ac:dyDescent="0.2">
      <c r="A20" s="364" t="s">
        <v>20</v>
      </c>
      <c r="B20" s="360" t="s">
        <v>11</v>
      </c>
      <c r="C20" s="360" t="s">
        <v>11</v>
      </c>
      <c r="D20" s="360" t="s">
        <v>11</v>
      </c>
      <c r="E20" s="360" t="s">
        <v>11</v>
      </c>
      <c r="F20" s="360" t="s">
        <v>11</v>
      </c>
      <c r="G20" s="360"/>
      <c r="H20" s="360" t="s">
        <v>11</v>
      </c>
      <c r="I20" s="360"/>
      <c r="J20" s="360" t="s">
        <v>11</v>
      </c>
      <c r="K20" s="360"/>
      <c r="L20" s="360" t="s">
        <v>11</v>
      </c>
      <c r="M20" s="360"/>
      <c r="N20" s="360" t="s">
        <v>11</v>
      </c>
    </row>
    <row r="21" spans="1:14" s="309" customFormat="1" x14ac:dyDescent="0.2">
      <c r="A21" s="350" t="s">
        <v>18</v>
      </c>
      <c r="B21" s="366"/>
      <c r="C21" s="366"/>
      <c r="D21" s="242">
        <f>IF(B21=0,0,C21/B21)</f>
        <v>0</v>
      </c>
      <c r="E21" s="366"/>
      <c r="F21" s="242">
        <f>IF(C21=0,0,E21/C21)</f>
        <v>0</v>
      </c>
      <c r="G21" s="360" t="s">
        <v>11</v>
      </c>
      <c r="H21" s="360" t="s">
        <v>11</v>
      </c>
      <c r="I21" s="360" t="s">
        <v>11</v>
      </c>
      <c r="J21" s="360" t="s">
        <v>11</v>
      </c>
      <c r="K21" s="360" t="s">
        <v>11</v>
      </c>
      <c r="L21" s="360" t="s">
        <v>11</v>
      </c>
      <c r="M21" s="360" t="s">
        <v>11</v>
      </c>
      <c r="N21" s="360" t="s">
        <v>11</v>
      </c>
    </row>
    <row r="22" spans="1:14" s="309" customFormat="1" x14ac:dyDescent="0.2">
      <c r="A22" s="371" t="s">
        <v>17</v>
      </c>
      <c r="B22" s="604"/>
      <c r="C22" s="604"/>
      <c r="D22" s="237">
        <f>IF(B22=0,0,C22/B22)</f>
        <v>0</v>
      </c>
      <c r="E22" s="604"/>
      <c r="F22" s="237">
        <f>IF(C22=0,0,E22/C22)</f>
        <v>0</v>
      </c>
      <c r="G22" s="604">
        <f>ROUND(G14+G15,0)</f>
        <v>0</v>
      </c>
      <c r="H22" s="237">
        <f>IF(E22=0,0,G22/E22)</f>
        <v>0</v>
      </c>
      <c r="I22" s="604">
        <f>ROUND(I14+I15,0)</f>
        <v>0</v>
      </c>
      <c r="J22" s="237">
        <f>IF(G22=0,0,I22/G22)</f>
        <v>0</v>
      </c>
      <c r="K22" s="604">
        <f>ROUND(K14+K15,0)</f>
        <v>0</v>
      </c>
      <c r="L22" s="237">
        <f>IF(I22=0,0,K22/I22)</f>
        <v>0</v>
      </c>
      <c r="M22" s="604">
        <f>ROUND(M14+M15,0)</f>
        <v>0</v>
      </c>
      <c r="N22" s="237">
        <f>IF(K22=0,0,M22/K22)</f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8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zoomScaleNormal="100" workbookViewId="0">
      <pane xSplit="1" ySplit="5" topLeftCell="C6" activePane="bottomRight" state="frozen"/>
      <selection activeCell="G12" sqref="G12"/>
      <selection pane="topRight" activeCell="G12" sqref="G12"/>
      <selection pane="bottomLeft" activeCell="G12" sqref="G12"/>
      <selection pane="bottomRight" activeCell="O2" sqref="O2"/>
    </sheetView>
  </sheetViews>
  <sheetFormatPr defaultRowHeight="15.75" x14ac:dyDescent="0.2"/>
  <cols>
    <col min="1" max="1" width="51.85546875" style="310" customWidth="1"/>
    <col min="2" max="2" width="14.85546875" style="310" customWidth="1"/>
    <col min="3" max="3" width="14.7109375" style="310" customWidth="1"/>
    <col min="4" max="4" width="10.7109375" style="310" customWidth="1"/>
    <col min="5" max="5" width="14.5703125" style="349" customWidth="1"/>
    <col min="6" max="6" width="10.7109375" style="349" customWidth="1"/>
    <col min="7" max="7" width="13.28515625" style="309" customWidth="1"/>
    <col min="8" max="8" width="10.7109375" style="309" customWidth="1"/>
    <col min="9" max="9" width="14.85546875" style="326" customWidth="1"/>
    <col min="10" max="10" width="10.7109375" style="326" customWidth="1"/>
    <col min="11" max="11" width="15.85546875" style="326" customWidth="1"/>
    <col min="12" max="12" width="10.7109375" style="326" customWidth="1"/>
    <col min="13" max="13" width="15.5703125" style="326" customWidth="1"/>
    <col min="14" max="14" width="10.7109375" style="326" customWidth="1"/>
    <col min="15" max="16384" width="9.140625" style="326"/>
  </cols>
  <sheetData>
    <row r="1" spans="1:14" s="309" customFormat="1" x14ac:dyDescent="0.2">
      <c r="A1" s="688">
        <v>158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</row>
    <row r="2" spans="1:14" s="309" customFormat="1" ht="39" customHeight="1" x14ac:dyDescent="0.2">
      <c r="A2" s="310"/>
      <c r="B2" s="310"/>
      <c r="C2" s="310"/>
      <c r="D2" s="310"/>
      <c r="M2" s="692" t="s">
        <v>650</v>
      </c>
      <c r="N2" s="692"/>
    </row>
    <row r="3" spans="1:14" s="309" customFormat="1" ht="18.75" x14ac:dyDescent="0.2">
      <c r="A3" s="690" t="s">
        <v>518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</row>
    <row r="4" spans="1:14" s="309" customFormat="1" x14ac:dyDescent="0.2">
      <c r="A4" s="311"/>
      <c r="B4" s="311"/>
      <c r="C4" s="311"/>
      <c r="D4" s="311"/>
      <c r="E4" s="311"/>
      <c r="F4" s="311"/>
      <c r="N4" s="312" t="s">
        <v>0</v>
      </c>
    </row>
    <row r="5" spans="1:14" s="309" customFormat="1" ht="42.75" x14ac:dyDescent="0.2">
      <c r="A5" s="313" t="s">
        <v>1</v>
      </c>
      <c r="B5" s="314" t="s">
        <v>24</v>
      </c>
      <c r="C5" s="314" t="s">
        <v>25</v>
      </c>
      <c r="D5" s="314" t="s">
        <v>19</v>
      </c>
      <c r="E5" s="314" t="s">
        <v>26</v>
      </c>
      <c r="F5" s="314" t="s">
        <v>19</v>
      </c>
      <c r="G5" s="314" t="s">
        <v>27</v>
      </c>
      <c r="H5" s="314" t="s">
        <v>19</v>
      </c>
      <c r="I5" s="314" t="s">
        <v>28</v>
      </c>
      <c r="J5" s="314" t="s">
        <v>19</v>
      </c>
      <c r="K5" s="314" t="s">
        <v>29</v>
      </c>
      <c r="L5" s="314" t="s">
        <v>19</v>
      </c>
      <c r="M5" s="314" t="s">
        <v>30</v>
      </c>
      <c r="N5" s="314" t="s">
        <v>19</v>
      </c>
    </row>
    <row r="6" spans="1:14" s="309" customFormat="1" x14ac:dyDescent="0.2">
      <c r="A6" s="350" t="s">
        <v>519</v>
      </c>
      <c r="B6" s="351"/>
      <c r="C6" s="351"/>
      <c r="D6" s="242">
        <f>IF(B6=0,0,C6/B6)</f>
        <v>0</v>
      </c>
      <c r="E6" s="351"/>
      <c r="F6" s="242">
        <f>IF(C6=0,0,E6/C6)</f>
        <v>0</v>
      </c>
      <c r="G6" s="365">
        <f>E6</f>
        <v>0</v>
      </c>
      <c r="H6" s="242">
        <f>IF(E6=0,0,G6/E6)</f>
        <v>0</v>
      </c>
      <c r="I6" s="365">
        <f>G6</f>
        <v>0</v>
      </c>
      <c r="J6" s="242">
        <f>IF(G6=0,0,I6/G6)</f>
        <v>0</v>
      </c>
      <c r="K6" s="365">
        <f>I6</f>
        <v>0</v>
      </c>
      <c r="L6" s="242">
        <f>IF(I6=0,0,K6/I6)</f>
        <v>0</v>
      </c>
      <c r="M6" s="365">
        <f>K6</f>
        <v>0</v>
      </c>
      <c r="N6" s="242">
        <f>IF(K6=0,0,M6/K6)</f>
        <v>0</v>
      </c>
    </row>
    <row r="7" spans="1:14" s="309" customFormat="1" x14ac:dyDescent="0.2">
      <c r="A7" s="350" t="s">
        <v>520</v>
      </c>
      <c r="B7" s="351"/>
      <c r="C7" s="351"/>
      <c r="D7" s="242"/>
      <c r="E7" s="351"/>
      <c r="F7" s="242"/>
      <c r="G7" s="365">
        <f>ROUND(G12+G35,0)</f>
        <v>0</v>
      </c>
      <c r="H7" s="242">
        <f>IF(E7=0,0,G7/E7)</f>
        <v>0</v>
      </c>
      <c r="I7" s="365">
        <f>ROUND(I12+I35,0)</f>
        <v>0</v>
      </c>
      <c r="J7" s="242">
        <f>IF(G7=0,0,I7/G7)</f>
        <v>0</v>
      </c>
      <c r="K7" s="365">
        <f>ROUND(K12+K35,0)</f>
        <v>0</v>
      </c>
      <c r="L7" s="242">
        <f>IF(I7=0,0,K7/I7)</f>
        <v>0</v>
      </c>
      <c r="M7" s="365">
        <f>ROUND(M12+M35,0)</f>
        <v>0</v>
      </c>
      <c r="N7" s="242">
        <f>IF(K7=0,0,M7/K7)</f>
        <v>0</v>
      </c>
    </row>
    <row r="8" spans="1:14" s="309" customFormat="1" x14ac:dyDescent="0.2">
      <c r="A8" s="350" t="s">
        <v>521</v>
      </c>
      <c r="B8" s="351">
        <f>B18+B36</f>
        <v>0</v>
      </c>
      <c r="C8" s="351">
        <f>C18+C36</f>
        <v>0</v>
      </c>
      <c r="D8" s="242">
        <f>IF(B8=0,0,C8/B8)</f>
        <v>0</v>
      </c>
      <c r="E8" s="351">
        <f>E18+E36</f>
        <v>0</v>
      </c>
      <c r="F8" s="242">
        <f>IF(C8=0,0,E8/C8)</f>
        <v>0</v>
      </c>
      <c r="G8" s="365">
        <f>ROUND(G18+G36,0)</f>
        <v>0</v>
      </c>
      <c r="H8" s="242">
        <f>IF(E8=0,0,G8/E8)</f>
        <v>0</v>
      </c>
      <c r="I8" s="365">
        <f>ROUND(I18+I36,0)</f>
        <v>0</v>
      </c>
      <c r="J8" s="242">
        <f>IF(G8=0,0,I8/G8)</f>
        <v>0</v>
      </c>
      <c r="K8" s="365">
        <f>ROUND(K18+K36,0)</f>
        <v>0</v>
      </c>
      <c r="L8" s="242">
        <f>IF(I8=0,0,K8/I8)</f>
        <v>0</v>
      </c>
      <c r="M8" s="365">
        <f>ROUND(M18+M36,0)</f>
        <v>0</v>
      </c>
      <c r="N8" s="242">
        <f>IF(K8=0,0,M8/K8)</f>
        <v>0</v>
      </c>
    </row>
    <row r="9" spans="1:14" s="309" customFormat="1" x14ac:dyDescent="0.2">
      <c r="A9" s="350" t="s">
        <v>17</v>
      </c>
      <c r="B9" s="351">
        <f>B31+B49</f>
        <v>0</v>
      </c>
      <c r="C9" s="351">
        <f t="shared" ref="C9:C10" si="0">C31+C49</f>
        <v>0</v>
      </c>
      <c r="D9" s="242">
        <f>IF(B9=0,0,C9/B9)</f>
        <v>0</v>
      </c>
      <c r="E9" s="351">
        <f t="shared" ref="E9:E10" si="1">E31+E49</f>
        <v>0</v>
      </c>
      <c r="F9" s="242">
        <f>IF(C9=0,0,E9/C9)</f>
        <v>0</v>
      </c>
      <c r="G9" s="365">
        <f>ROUND(G31+G49,0)</f>
        <v>0</v>
      </c>
      <c r="H9" s="242">
        <f>IF(E9=0,0,G9/E9)</f>
        <v>0</v>
      </c>
      <c r="I9" s="365">
        <f>ROUND(I31+I49,0)</f>
        <v>0</v>
      </c>
      <c r="J9" s="242">
        <f>IF(G9=0,0,I9/G9)</f>
        <v>0</v>
      </c>
      <c r="K9" s="365">
        <f>ROUND(K31+K49,0)</f>
        <v>0</v>
      </c>
      <c r="L9" s="242">
        <f>IF(I9=0,0,K9/I9)</f>
        <v>0</v>
      </c>
      <c r="M9" s="365">
        <f>ROUND(M31+M49,0)</f>
        <v>0</v>
      </c>
      <c r="N9" s="242">
        <f>IF(K9=0,0,M9/K9)</f>
        <v>0</v>
      </c>
    </row>
    <row r="10" spans="1:14" s="309" customFormat="1" x14ac:dyDescent="0.2">
      <c r="A10" s="605" t="s">
        <v>522</v>
      </c>
      <c r="B10" s="606">
        <f t="shared" ref="B10" si="2">B32+B50</f>
        <v>0</v>
      </c>
      <c r="C10" s="606">
        <f t="shared" si="0"/>
        <v>0</v>
      </c>
      <c r="D10" s="255">
        <f>IF(B10=0,0,C10/B10)</f>
        <v>0</v>
      </c>
      <c r="E10" s="606">
        <f t="shared" si="1"/>
        <v>0</v>
      </c>
      <c r="F10" s="255">
        <f>IF(C10=0,0,E10/C10)</f>
        <v>0</v>
      </c>
      <c r="G10" s="363">
        <f>ROUND(G32+G50,0)</f>
        <v>0</v>
      </c>
      <c r="H10" s="255">
        <f>IF(E10=0,0,G10/E10)</f>
        <v>0</v>
      </c>
      <c r="I10" s="363">
        <f>ROUND(I32+I50,0)</f>
        <v>0</v>
      </c>
      <c r="J10" s="255">
        <f>IF(G10=0,0,I10/G10)</f>
        <v>0</v>
      </c>
      <c r="K10" s="363">
        <f>ROUND(K32+K50,0)</f>
        <v>0</v>
      </c>
      <c r="L10" s="255">
        <f>IF(I10=0,0,K10/I10)</f>
        <v>0</v>
      </c>
      <c r="M10" s="363">
        <f>ROUND(M32+M50,0)</f>
        <v>0</v>
      </c>
      <c r="N10" s="255">
        <f>IF(K10=0,0,M10/K10)</f>
        <v>0</v>
      </c>
    </row>
    <row r="11" spans="1:14" s="309" customFormat="1" x14ac:dyDescent="0.2">
      <c r="A11" s="361" t="s">
        <v>523</v>
      </c>
      <c r="B11" s="607"/>
      <c r="C11" s="608"/>
      <c r="D11" s="278"/>
      <c r="E11" s="608"/>
      <c r="F11" s="278"/>
      <c r="G11" s="609"/>
      <c r="H11" s="278"/>
      <c r="I11" s="609"/>
      <c r="J11" s="278"/>
      <c r="K11" s="609"/>
      <c r="L11" s="278"/>
      <c r="M11" s="609"/>
      <c r="N11" s="279"/>
    </row>
    <row r="12" spans="1:14" s="309" customFormat="1" x14ac:dyDescent="0.2">
      <c r="A12" s="350" t="s">
        <v>520</v>
      </c>
      <c r="B12" s="351">
        <f t="shared" ref="B12:C12" si="3">B13+B14+B15+B16+B17</f>
        <v>0</v>
      </c>
      <c r="C12" s="351">
        <f t="shared" si="3"/>
        <v>0</v>
      </c>
      <c r="D12" s="242"/>
      <c r="E12" s="351">
        <f>E13+E14+E15+E16+E17</f>
        <v>0</v>
      </c>
      <c r="F12" s="242"/>
      <c r="G12" s="351">
        <f>ROUND(G13+G14+G15+G16+G17,0)</f>
        <v>0</v>
      </c>
      <c r="H12" s="242">
        <f>IF(E12=0,0,G12/E12)</f>
        <v>0</v>
      </c>
      <c r="I12" s="351">
        <f>ROUND(I13+I14+I15+I16+I17,0)</f>
        <v>0</v>
      </c>
      <c r="J12" s="242">
        <f>IF(G12=0,0,I12/G12)</f>
        <v>0</v>
      </c>
      <c r="K12" s="351">
        <f>ROUND(K13+K14+K15+K16+K17,0)</f>
        <v>0</v>
      </c>
      <c r="L12" s="242">
        <f>IF(I12=0,0,K12/I12)</f>
        <v>0</v>
      </c>
      <c r="M12" s="351">
        <f>ROUND(M13+M14+M15+M16+M17,0)</f>
        <v>0</v>
      </c>
      <c r="N12" s="242">
        <f>IF(K12=0,0,M12/K12)</f>
        <v>0</v>
      </c>
    </row>
    <row r="13" spans="1:14" s="309" customFormat="1" x14ac:dyDescent="0.2">
      <c r="A13" s="364" t="s">
        <v>524</v>
      </c>
      <c r="B13" s="351"/>
      <c r="C13" s="351"/>
      <c r="D13" s="242"/>
      <c r="E13" s="351"/>
      <c r="F13" s="242"/>
      <c r="G13" s="365"/>
      <c r="H13" s="242">
        <f t="shared" ref="H13:N17" si="4">IF(E13=0,0,G13/E13)</f>
        <v>0</v>
      </c>
      <c r="I13" s="365"/>
      <c r="J13" s="242">
        <f t="shared" si="4"/>
        <v>0</v>
      </c>
      <c r="K13" s="365"/>
      <c r="L13" s="242">
        <f t="shared" si="4"/>
        <v>0</v>
      </c>
      <c r="M13" s="365"/>
      <c r="N13" s="242">
        <f t="shared" si="4"/>
        <v>0</v>
      </c>
    </row>
    <row r="14" spans="1:14" s="309" customFormat="1" x14ac:dyDescent="0.2">
      <c r="A14" s="364" t="s">
        <v>525</v>
      </c>
      <c r="B14" s="351"/>
      <c r="C14" s="351"/>
      <c r="D14" s="242"/>
      <c r="E14" s="351"/>
      <c r="F14" s="242"/>
      <c r="G14" s="365"/>
      <c r="H14" s="242">
        <f t="shared" si="4"/>
        <v>0</v>
      </c>
      <c r="I14" s="365"/>
      <c r="J14" s="242">
        <f t="shared" si="4"/>
        <v>0</v>
      </c>
      <c r="K14" s="365"/>
      <c r="L14" s="242">
        <f t="shared" si="4"/>
        <v>0</v>
      </c>
      <c r="M14" s="365"/>
      <c r="N14" s="242">
        <f t="shared" si="4"/>
        <v>0</v>
      </c>
    </row>
    <row r="15" spans="1:14" s="309" customFormat="1" x14ac:dyDescent="0.2">
      <c r="A15" s="364" t="s">
        <v>526</v>
      </c>
      <c r="B15" s="351"/>
      <c r="C15" s="351"/>
      <c r="D15" s="242"/>
      <c r="E15" s="351"/>
      <c r="F15" s="242"/>
      <c r="G15" s="365"/>
      <c r="H15" s="242">
        <f t="shared" si="4"/>
        <v>0</v>
      </c>
      <c r="I15" s="365"/>
      <c r="J15" s="242">
        <f t="shared" si="4"/>
        <v>0</v>
      </c>
      <c r="K15" s="365"/>
      <c r="L15" s="242">
        <f t="shared" si="4"/>
        <v>0</v>
      </c>
      <c r="M15" s="365"/>
      <c r="N15" s="242">
        <f t="shared" si="4"/>
        <v>0</v>
      </c>
    </row>
    <row r="16" spans="1:14" s="309" customFormat="1" x14ac:dyDescent="0.2">
      <c r="A16" s="364" t="s">
        <v>527</v>
      </c>
      <c r="B16" s="351"/>
      <c r="C16" s="351"/>
      <c r="D16" s="242"/>
      <c r="E16" s="351"/>
      <c r="F16" s="242"/>
      <c r="G16" s="365"/>
      <c r="H16" s="242">
        <f t="shared" si="4"/>
        <v>0</v>
      </c>
      <c r="I16" s="365"/>
      <c r="J16" s="242">
        <f t="shared" si="4"/>
        <v>0</v>
      </c>
      <c r="K16" s="365"/>
      <c r="L16" s="242">
        <f t="shared" si="4"/>
        <v>0</v>
      </c>
      <c r="M16" s="365"/>
      <c r="N16" s="242">
        <f t="shared" si="4"/>
        <v>0</v>
      </c>
    </row>
    <row r="17" spans="1:14" s="309" customFormat="1" x14ac:dyDescent="0.2">
      <c r="A17" s="364" t="s">
        <v>528</v>
      </c>
      <c r="B17" s="351"/>
      <c r="C17" s="351"/>
      <c r="D17" s="242"/>
      <c r="E17" s="351"/>
      <c r="F17" s="242"/>
      <c r="G17" s="365"/>
      <c r="H17" s="242">
        <f t="shared" si="4"/>
        <v>0</v>
      </c>
      <c r="I17" s="365"/>
      <c r="J17" s="242">
        <f t="shared" si="4"/>
        <v>0</v>
      </c>
      <c r="K17" s="365"/>
      <c r="L17" s="242">
        <f t="shared" si="4"/>
        <v>0</v>
      </c>
      <c r="M17" s="365"/>
      <c r="N17" s="242">
        <f t="shared" si="4"/>
        <v>0</v>
      </c>
    </row>
    <row r="18" spans="1:14" s="309" customFormat="1" x14ac:dyDescent="0.2">
      <c r="A18" s="350" t="s">
        <v>514</v>
      </c>
      <c r="B18" s="351">
        <f>B19+B20</f>
        <v>0</v>
      </c>
      <c r="C18" s="351">
        <f>C19+C20</f>
        <v>0</v>
      </c>
      <c r="D18" s="242">
        <f>IF(B18=0,0,C18/B18)</f>
        <v>0</v>
      </c>
      <c r="E18" s="351">
        <f>E19+E20</f>
        <v>0</v>
      </c>
      <c r="F18" s="242">
        <f>IF(C18=0,0,E18/C18)</f>
        <v>0</v>
      </c>
      <c r="G18" s="365">
        <f>ROUND(G12*G21/1000,0)</f>
        <v>0</v>
      </c>
      <c r="H18" s="242">
        <f>IF(E18=0,0,G18/E18)</f>
        <v>0</v>
      </c>
      <c r="I18" s="365">
        <f>ROUND(I12*I21/1000,0)</f>
        <v>0</v>
      </c>
      <c r="J18" s="242">
        <f>IF(G18=0,0,I18/G18)</f>
        <v>0</v>
      </c>
      <c r="K18" s="365">
        <f>ROUND(K12*K21/1000,0)</f>
        <v>0</v>
      </c>
      <c r="L18" s="242">
        <f>IF(I18=0,0,K18/I18)</f>
        <v>0</v>
      </c>
      <c r="M18" s="365">
        <f>ROUND(M12*M21/1000,0)</f>
        <v>0</v>
      </c>
      <c r="N18" s="242">
        <f>IF(K18=0,0,M18/K18)</f>
        <v>0</v>
      </c>
    </row>
    <row r="19" spans="1:14" s="309" customFormat="1" x14ac:dyDescent="0.2">
      <c r="A19" s="364" t="s">
        <v>529</v>
      </c>
      <c r="B19" s="351"/>
      <c r="C19" s="351"/>
      <c r="D19" s="360" t="s">
        <v>11</v>
      </c>
      <c r="E19" s="351"/>
      <c r="F19" s="360" t="s">
        <v>11</v>
      </c>
      <c r="G19" s="360" t="s">
        <v>11</v>
      </c>
      <c r="H19" s="360" t="s">
        <v>11</v>
      </c>
      <c r="I19" s="360" t="s">
        <v>11</v>
      </c>
      <c r="J19" s="360" t="s">
        <v>11</v>
      </c>
      <c r="K19" s="360" t="s">
        <v>11</v>
      </c>
      <c r="L19" s="360" t="s">
        <v>11</v>
      </c>
      <c r="M19" s="360" t="s">
        <v>11</v>
      </c>
      <c r="N19" s="360" t="s">
        <v>11</v>
      </c>
    </row>
    <row r="20" spans="1:14" s="309" customFormat="1" x14ac:dyDescent="0.2">
      <c r="A20" s="364" t="s">
        <v>530</v>
      </c>
      <c r="B20" s="351"/>
      <c r="C20" s="351"/>
      <c r="D20" s="360" t="s">
        <v>11</v>
      </c>
      <c r="E20" s="351"/>
      <c r="F20" s="360" t="s">
        <v>11</v>
      </c>
      <c r="G20" s="360" t="s">
        <v>11</v>
      </c>
      <c r="H20" s="360" t="s">
        <v>11</v>
      </c>
      <c r="I20" s="360" t="s">
        <v>11</v>
      </c>
      <c r="J20" s="360" t="s">
        <v>11</v>
      </c>
      <c r="K20" s="360" t="s">
        <v>11</v>
      </c>
      <c r="L20" s="360" t="s">
        <v>11</v>
      </c>
      <c r="M20" s="360" t="s">
        <v>11</v>
      </c>
      <c r="N20" s="360" t="s">
        <v>11</v>
      </c>
    </row>
    <row r="21" spans="1:14" s="336" customFormat="1" x14ac:dyDescent="0.2">
      <c r="A21" s="596" t="s">
        <v>531</v>
      </c>
      <c r="B21" s="610">
        <f>IF(B12=0,0,B18/B12*1000)</f>
        <v>0</v>
      </c>
      <c r="C21" s="610">
        <f>IF(C12=0,0,C18/C12*1000)</f>
        <v>0</v>
      </c>
      <c r="D21" s="360" t="s">
        <v>11</v>
      </c>
      <c r="E21" s="610">
        <f>IF(E12=0,0,E18/E12*1000)</f>
        <v>0</v>
      </c>
      <c r="F21" s="360" t="s">
        <v>11</v>
      </c>
      <c r="G21" s="610">
        <f>ROUND(AVERAGE(C21,E21,B18),0)</f>
        <v>0</v>
      </c>
      <c r="H21" s="360" t="s">
        <v>11</v>
      </c>
      <c r="I21" s="610">
        <f>G21</f>
        <v>0</v>
      </c>
      <c r="J21" s="360" t="s">
        <v>11</v>
      </c>
      <c r="K21" s="610">
        <f>I21</f>
        <v>0</v>
      </c>
      <c r="L21" s="360" t="s">
        <v>11</v>
      </c>
      <c r="M21" s="610">
        <f>K21</f>
        <v>0</v>
      </c>
      <c r="N21" s="360" t="s">
        <v>11</v>
      </c>
    </row>
    <row r="22" spans="1:14" s="336" customFormat="1" x14ac:dyDescent="0.2">
      <c r="A22" s="355" t="s">
        <v>154</v>
      </c>
      <c r="B22" s="353">
        <f>IF(B30=0,0,B31/B30)</f>
        <v>0</v>
      </c>
      <c r="C22" s="353">
        <f>IF(C30=0,0,C31/C30)</f>
        <v>0</v>
      </c>
      <c r="D22" s="356" t="s">
        <v>11</v>
      </c>
      <c r="E22" s="353">
        <f>IF(E30=0,0,E31/E30)</f>
        <v>0</v>
      </c>
      <c r="F22" s="356" t="s">
        <v>11</v>
      </c>
      <c r="G22" s="248">
        <f>ROUND(IF(AVERAGE(C22,E22,B22)&gt;1,1,AVERAGE(C22,E22,B22)),4)</f>
        <v>0</v>
      </c>
      <c r="H22" s="360" t="s">
        <v>11</v>
      </c>
      <c r="I22" s="248">
        <f>G22</f>
        <v>0</v>
      </c>
      <c r="J22" s="360" t="s">
        <v>11</v>
      </c>
      <c r="K22" s="248">
        <f>I22</f>
        <v>0</v>
      </c>
      <c r="L22" s="360" t="s">
        <v>11</v>
      </c>
      <c r="M22" s="248">
        <f>K22</f>
        <v>0</v>
      </c>
      <c r="N22" s="360" t="s">
        <v>11</v>
      </c>
    </row>
    <row r="23" spans="1:14" s="309" customFormat="1" x14ac:dyDescent="0.2">
      <c r="A23" s="350" t="s">
        <v>5</v>
      </c>
      <c r="B23" s="360" t="s">
        <v>11</v>
      </c>
      <c r="C23" s="360" t="s">
        <v>11</v>
      </c>
      <c r="D23" s="360" t="s">
        <v>11</v>
      </c>
      <c r="E23" s="360" t="s">
        <v>11</v>
      </c>
      <c r="F23" s="360" t="s">
        <v>11</v>
      </c>
      <c r="G23" s="365">
        <f>ROUND(G18*G22,0)</f>
        <v>0</v>
      </c>
      <c r="H23" s="360" t="s">
        <v>11</v>
      </c>
      <c r="I23" s="365">
        <f>ROUND(I18*I22,0)</f>
        <v>0</v>
      </c>
      <c r="J23" s="360" t="s">
        <v>11</v>
      </c>
      <c r="K23" s="365">
        <f>ROUND(K18*K22,0)</f>
        <v>0</v>
      </c>
      <c r="L23" s="360" t="s">
        <v>11</v>
      </c>
      <c r="M23" s="365">
        <f>ROUND(M18*M22,0)</f>
        <v>0</v>
      </c>
      <c r="N23" s="360" t="s">
        <v>11</v>
      </c>
    </row>
    <row r="24" spans="1:14" s="309" customFormat="1" ht="28.5" x14ac:dyDescent="0.2">
      <c r="A24" s="361" t="s">
        <v>6</v>
      </c>
      <c r="B24" s="362" t="s">
        <v>11</v>
      </c>
      <c r="C24" s="362" t="s">
        <v>11</v>
      </c>
      <c r="D24" s="362" t="s">
        <v>11</v>
      </c>
      <c r="E24" s="362" t="s">
        <v>11</v>
      </c>
      <c r="F24" s="362" t="s">
        <v>11</v>
      </c>
      <c r="G24" s="363">
        <f>ROUND(G25+G26+G27+G28+G29,0)</f>
        <v>0</v>
      </c>
      <c r="H24" s="362" t="s">
        <v>11</v>
      </c>
      <c r="I24" s="363">
        <f>ROUND(I25+I26+I27+I28+I29,0)</f>
        <v>0</v>
      </c>
      <c r="J24" s="362" t="s">
        <v>11</v>
      </c>
      <c r="K24" s="363">
        <f>ROUND(K25+K26+K27+K28+K29,0)</f>
        <v>0</v>
      </c>
      <c r="L24" s="362" t="s">
        <v>11</v>
      </c>
      <c r="M24" s="363">
        <f>ROUND(M25+M26+M27+M28+M29,0)</f>
        <v>0</v>
      </c>
      <c r="N24" s="362" t="s">
        <v>11</v>
      </c>
    </row>
    <row r="25" spans="1:14" s="309" customFormat="1" x14ac:dyDescent="0.2">
      <c r="A25" s="364" t="s">
        <v>8</v>
      </c>
      <c r="B25" s="360" t="s">
        <v>11</v>
      </c>
      <c r="C25" s="360" t="s">
        <v>11</v>
      </c>
      <c r="D25" s="360" t="s">
        <v>11</v>
      </c>
      <c r="E25" s="360" t="s">
        <v>11</v>
      </c>
      <c r="F25" s="360" t="s">
        <v>11</v>
      </c>
      <c r="G25" s="365"/>
      <c r="H25" s="360" t="s">
        <v>11</v>
      </c>
      <c r="I25" s="365"/>
      <c r="J25" s="360" t="s">
        <v>11</v>
      </c>
      <c r="K25" s="365"/>
      <c r="L25" s="360" t="s">
        <v>11</v>
      </c>
      <c r="M25" s="365"/>
      <c r="N25" s="360" t="s">
        <v>11</v>
      </c>
    </row>
    <row r="26" spans="1:14" s="309" customFormat="1" ht="30" x14ac:dyDescent="0.2">
      <c r="A26" s="364" t="s">
        <v>9</v>
      </c>
      <c r="B26" s="360" t="s">
        <v>11</v>
      </c>
      <c r="C26" s="360" t="s">
        <v>11</v>
      </c>
      <c r="D26" s="360" t="s">
        <v>11</v>
      </c>
      <c r="E26" s="360" t="s">
        <v>11</v>
      </c>
      <c r="F26" s="360" t="s">
        <v>11</v>
      </c>
      <c r="G26" s="365"/>
      <c r="H26" s="360" t="s">
        <v>11</v>
      </c>
      <c r="I26" s="365"/>
      <c r="J26" s="360" t="s">
        <v>11</v>
      </c>
      <c r="K26" s="365"/>
      <c r="L26" s="360" t="s">
        <v>11</v>
      </c>
      <c r="M26" s="365"/>
      <c r="N26" s="360" t="s">
        <v>11</v>
      </c>
    </row>
    <row r="27" spans="1:14" s="309" customFormat="1" x14ac:dyDescent="0.2">
      <c r="A27" s="364" t="s">
        <v>7</v>
      </c>
      <c r="B27" s="360" t="s">
        <v>11</v>
      </c>
      <c r="C27" s="360" t="s">
        <v>11</v>
      </c>
      <c r="D27" s="360" t="s">
        <v>11</v>
      </c>
      <c r="E27" s="360" t="s">
        <v>11</v>
      </c>
      <c r="F27" s="360" t="s">
        <v>11</v>
      </c>
      <c r="G27" s="365"/>
      <c r="H27" s="360" t="s">
        <v>11</v>
      </c>
      <c r="I27" s="365"/>
      <c r="J27" s="360" t="s">
        <v>11</v>
      </c>
      <c r="K27" s="365"/>
      <c r="L27" s="360" t="s">
        <v>11</v>
      </c>
      <c r="M27" s="365"/>
      <c r="N27" s="360" t="s">
        <v>11</v>
      </c>
    </row>
    <row r="28" spans="1:14" s="309" customFormat="1" ht="45" x14ac:dyDescent="0.2">
      <c r="A28" s="364" t="s">
        <v>532</v>
      </c>
      <c r="B28" s="360" t="s">
        <v>11</v>
      </c>
      <c r="C28" s="360" t="s">
        <v>11</v>
      </c>
      <c r="D28" s="360" t="s">
        <v>11</v>
      </c>
      <c r="E28" s="360" t="s">
        <v>11</v>
      </c>
      <c r="F28" s="360" t="s">
        <v>11</v>
      </c>
      <c r="G28" s="365"/>
      <c r="H28" s="360" t="s">
        <v>11</v>
      </c>
      <c r="I28" s="365"/>
      <c r="J28" s="360" t="s">
        <v>11</v>
      </c>
      <c r="K28" s="365"/>
      <c r="L28" s="360" t="s">
        <v>11</v>
      </c>
      <c r="M28" s="365"/>
      <c r="N28" s="360" t="s">
        <v>11</v>
      </c>
    </row>
    <row r="29" spans="1:14" s="309" customFormat="1" ht="30" x14ac:dyDescent="0.2">
      <c r="A29" s="364" t="s">
        <v>20</v>
      </c>
      <c r="B29" s="360" t="s">
        <v>11</v>
      </c>
      <c r="C29" s="360" t="s">
        <v>11</v>
      </c>
      <c r="D29" s="360" t="s">
        <v>11</v>
      </c>
      <c r="E29" s="360" t="s">
        <v>11</v>
      </c>
      <c r="F29" s="360" t="s">
        <v>11</v>
      </c>
      <c r="G29" s="365"/>
      <c r="H29" s="360" t="s">
        <v>11</v>
      </c>
      <c r="I29" s="365"/>
      <c r="J29" s="360" t="s">
        <v>11</v>
      </c>
      <c r="K29" s="365"/>
      <c r="L29" s="360" t="s">
        <v>11</v>
      </c>
      <c r="M29" s="365"/>
      <c r="N29" s="360" t="s">
        <v>11</v>
      </c>
    </row>
    <row r="30" spans="1:14" s="309" customFormat="1" x14ac:dyDescent="0.2">
      <c r="A30" s="350" t="s">
        <v>18</v>
      </c>
      <c r="B30" s="351"/>
      <c r="C30" s="351"/>
      <c r="D30" s="360"/>
      <c r="E30" s="351"/>
      <c r="F30" s="360"/>
      <c r="G30" s="360" t="s">
        <v>11</v>
      </c>
      <c r="H30" s="360" t="s">
        <v>11</v>
      </c>
      <c r="I30" s="360" t="s">
        <v>11</v>
      </c>
      <c r="J30" s="360" t="s">
        <v>11</v>
      </c>
      <c r="K30" s="360" t="s">
        <v>11</v>
      </c>
      <c r="L30" s="360" t="s">
        <v>11</v>
      </c>
      <c r="M30" s="360" t="s">
        <v>11</v>
      </c>
      <c r="N30" s="360" t="s">
        <v>11</v>
      </c>
    </row>
    <row r="31" spans="1:14" s="309" customFormat="1" x14ac:dyDescent="0.2">
      <c r="A31" s="350" t="s">
        <v>17</v>
      </c>
      <c r="B31" s="351"/>
      <c r="C31" s="351"/>
      <c r="D31" s="242">
        <f>IF(B31=0,0,C31/B31)</f>
        <v>0</v>
      </c>
      <c r="E31" s="351"/>
      <c r="F31" s="242">
        <f>IF(C31=0,0,E31/C31)</f>
        <v>0</v>
      </c>
      <c r="G31" s="365">
        <f>ROUND(G23+G24,0)</f>
        <v>0</v>
      </c>
      <c r="H31" s="242">
        <f>IF(E31=0,0,G31/E31)</f>
        <v>0</v>
      </c>
      <c r="I31" s="365">
        <f>ROUND(I23+I24,0)</f>
        <v>0</v>
      </c>
      <c r="J31" s="242">
        <f>IF(G31=0,0,I31/G31)</f>
        <v>0</v>
      </c>
      <c r="K31" s="365">
        <f>ROUND(K23+K24,0)</f>
        <v>0</v>
      </c>
      <c r="L31" s="242">
        <f>IF(I31=0,0,K31/I31)</f>
        <v>0</v>
      </c>
      <c r="M31" s="365">
        <f>ROUND(M23+M24,0)</f>
        <v>0</v>
      </c>
      <c r="N31" s="242">
        <f>IF(K31=0,0,M31/K31)</f>
        <v>0</v>
      </c>
    </row>
    <row r="32" spans="1:14" s="309" customFormat="1" x14ac:dyDescent="0.2">
      <c r="A32" s="611" t="s">
        <v>522</v>
      </c>
      <c r="B32" s="612"/>
      <c r="C32" s="612"/>
      <c r="D32" s="237">
        <f>IF(B32=0,0,C32/B32)</f>
        <v>0</v>
      </c>
      <c r="E32" s="612"/>
      <c r="F32" s="237">
        <f>IF(C32=0,0,E32/C32)</f>
        <v>0</v>
      </c>
      <c r="G32" s="613">
        <f>ROUND(G31*G33,0)</f>
        <v>0</v>
      </c>
      <c r="H32" s="237">
        <f>IF(E32=0,0,G32/E32)</f>
        <v>0</v>
      </c>
      <c r="I32" s="613">
        <f>ROUND(I31*I33,0)</f>
        <v>0</v>
      </c>
      <c r="J32" s="237">
        <f>IF(G32=0,0,I32/G32)</f>
        <v>0</v>
      </c>
      <c r="K32" s="613">
        <f>ROUND(K31*K33,0)</f>
        <v>0</v>
      </c>
      <c r="L32" s="237">
        <f>IF(I32=0,0,K32/I32)</f>
        <v>0</v>
      </c>
      <c r="M32" s="613">
        <f>ROUND(M31*M33,0)</f>
        <v>0</v>
      </c>
      <c r="N32" s="237">
        <f>IF(K32=0,0,M32/K32)</f>
        <v>0</v>
      </c>
    </row>
    <row r="33" spans="1:14" s="309" customFormat="1" x14ac:dyDescent="0.2">
      <c r="A33" s="350" t="s">
        <v>533</v>
      </c>
      <c r="B33" s="360" t="s">
        <v>11</v>
      </c>
      <c r="C33" s="360" t="s">
        <v>11</v>
      </c>
      <c r="D33" s="360" t="s">
        <v>11</v>
      </c>
      <c r="E33" s="360" t="s">
        <v>11</v>
      </c>
      <c r="F33" s="360" t="s">
        <v>11</v>
      </c>
      <c r="G33" s="614">
        <v>0.8</v>
      </c>
      <c r="H33" s="360" t="s">
        <v>11</v>
      </c>
      <c r="I33" s="614">
        <v>0.8</v>
      </c>
      <c r="J33" s="360" t="s">
        <v>11</v>
      </c>
      <c r="K33" s="614">
        <v>0.8</v>
      </c>
      <c r="L33" s="360" t="s">
        <v>11</v>
      </c>
      <c r="M33" s="614">
        <v>0.8</v>
      </c>
      <c r="N33" s="360" t="s">
        <v>11</v>
      </c>
    </row>
    <row r="34" spans="1:14" s="309" customFormat="1" x14ac:dyDescent="0.2">
      <c r="A34" s="361" t="s">
        <v>534</v>
      </c>
      <c r="B34" s="607"/>
      <c r="C34" s="608"/>
      <c r="D34" s="278"/>
      <c r="E34" s="608"/>
      <c r="F34" s="278"/>
      <c r="G34" s="609"/>
      <c r="H34" s="278"/>
      <c r="I34" s="609"/>
      <c r="J34" s="278"/>
      <c r="K34" s="609"/>
      <c r="L34" s="278"/>
      <c r="M34" s="609"/>
      <c r="N34" s="279"/>
    </row>
    <row r="35" spans="1:14" s="309" customFormat="1" x14ac:dyDescent="0.2">
      <c r="A35" s="350" t="s">
        <v>520</v>
      </c>
      <c r="B35" s="351"/>
      <c r="C35" s="351"/>
      <c r="D35" s="360" t="s">
        <v>11</v>
      </c>
      <c r="E35" s="351"/>
      <c r="F35" s="242"/>
      <c r="G35" s="365"/>
      <c r="H35" s="242">
        <f>IF(E35=0,0,G35/E35)</f>
        <v>0</v>
      </c>
      <c r="I35" s="365"/>
      <c r="J35" s="242">
        <f>IF(G35=0,0,I35/G35)</f>
        <v>0</v>
      </c>
      <c r="K35" s="365"/>
      <c r="L35" s="242">
        <f>IF(I35=0,0,K35/I35)</f>
        <v>0</v>
      </c>
      <c r="M35" s="365"/>
      <c r="N35" s="242">
        <f>IF(K35=0,0,M35/K35)</f>
        <v>0</v>
      </c>
    </row>
    <row r="36" spans="1:14" s="309" customFormat="1" x14ac:dyDescent="0.2">
      <c r="A36" s="350" t="s">
        <v>514</v>
      </c>
      <c r="B36" s="351">
        <f>B37+B38</f>
        <v>0</v>
      </c>
      <c r="C36" s="351">
        <f>C37+C38</f>
        <v>0</v>
      </c>
      <c r="D36" s="242">
        <f>IF(B36=0,0,C36/B36)</f>
        <v>0</v>
      </c>
      <c r="E36" s="351">
        <f>E37+E38</f>
        <v>0</v>
      </c>
      <c r="F36" s="242">
        <f>IF(C36=0,0,E36/C36)</f>
        <v>0</v>
      </c>
      <c r="G36" s="365">
        <f>ROUND(G35*G39/1000,0)</f>
        <v>0</v>
      </c>
      <c r="H36" s="242">
        <f>IF(E36=0,0,G36/E36)</f>
        <v>0</v>
      </c>
      <c r="I36" s="365">
        <f>ROUND(I35*I39/1000,0)</f>
        <v>0</v>
      </c>
      <c r="J36" s="242">
        <f>IF(G36=0,0,I36/G36)</f>
        <v>0</v>
      </c>
      <c r="K36" s="365">
        <f>ROUND(K35*K39/1000,0)</f>
        <v>0</v>
      </c>
      <c r="L36" s="242">
        <f>IF(I36=0,0,K36/I36)</f>
        <v>0</v>
      </c>
      <c r="M36" s="365">
        <f>ROUND(M35*M39/1000,0)</f>
        <v>0</v>
      </c>
      <c r="N36" s="242">
        <f>IF(K36=0,0,M36/K36)</f>
        <v>0</v>
      </c>
    </row>
    <row r="37" spans="1:14" s="309" customFormat="1" x14ac:dyDescent="0.2">
      <c r="A37" s="364" t="s">
        <v>529</v>
      </c>
      <c r="B37" s="351"/>
      <c r="C37" s="351"/>
      <c r="D37" s="360" t="s">
        <v>11</v>
      </c>
      <c r="E37" s="351"/>
      <c r="F37" s="360" t="s">
        <v>11</v>
      </c>
      <c r="G37" s="365" t="s">
        <v>11</v>
      </c>
      <c r="H37" s="360" t="s">
        <v>11</v>
      </c>
      <c r="I37" s="365" t="s">
        <v>11</v>
      </c>
      <c r="J37" s="360" t="s">
        <v>11</v>
      </c>
      <c r="K37" s="365" t="s">
        <v>11</v>
      </c>
      <c r="L37" s="360" t="s">
        <v>11</v>
      </c>
      <c r="M37" s="365" t="s">
        <v>11</v>
      </c>
      <c r="N37" s="360" t="s">
        <v>11</v>
      </c>
    </row>
    <row r="38" spans="1:14" s="309" customFormat="1" x14ac:dyDescent="0.2">
      <c r="A38" s="364" t="s">
        <v>530</v>
      </c>
      <c r="B38" s="351"/>
      <c r="C38" s="351"/>
      <c r="D38" s="360" t="s">
        <v>11</v>
      </c>
      <c r="E38" s="351"/>
      <c r="F38" s="360" t="s">
        <v>11</v>
      </c>
      <c r="G38" s="365" t="s">
        <v>11</v>
      </c>
      <c r="H38" s="360" t="s">
        <v>11</v>
      </c>
      <c r="I38" s="365" t="s">
        <v>11</v>
      </c>
      <c r="J38" s="360" t="s">
        <v>11</v>
      </c>
      <c r="K38" s="365" t="s">
        <v>11</v>
      </c>
      <c r="L38" s="360" t="s">
        <v>11</v>
      </c>
      <c r="M38" s="365" t="s">
        <v>11</v>
      </c>
      <c r="N38" s="360" t="s">
        <v>11</v>
      </c>
    </row>
    <row r="39" spans="1:14" s="309" customFormat="1" x14ac:dyDescent="0.2">
      <c r="A39" s="596" t="s">
        <v>531</v>
      </c>
      <c r="B39" s="610">
        <f>IF(B35=0,0,B36/B35*1000)</f>
        <v>0</v>
      </c>
      <c r="C39" s="610">
        <f>IF(C35=0,0,C36/C35*1000)</f>
        <v>0</v>
      </c>
      <c r="D39" s="360" t="s">
        <v>11</v>
      </c>
      <c r="E39" s="610">
        <f>IF(E35=0,0,E36/E35*1000)</f>
        <v>0</v>
      </c>
      <c r="F39" s="360" t="s">
        <v>11</v>
      </c>
      <c r="G39" s="610">
        <f>ROUND(AVERAGE(C39,E39,B39),0)</f>
        <v>0</v>
      </c>
      <c r="H39" s="360" t="s">
        <v>11</v>
      </c>
      <c r="I39" s="610">
        <f>G39</f>
        <v>0</v>
      </c>
      <c r="J39" s="360" t="s">
        <v>11</v>
      </c>
      <c r="K39" s="610">
        <f>I39</f>
        <v>0</v>
      </c>
      <c r="L39" s="360" t="s">
        <v>11</v>
      </c>
      <c r="M39" s="610">
        <f>K39</f>
        <v>0</v>
      </c>
      <c r="N39" s="360" t="s">
        <v>11</v>
      </c>
    </row>
    <row r="40" spans="1:14" s="309" customFormat="1" x14ac:dyDescent="0.2">
      <c r="A40" s="355" t="s">
        <v>154</v>
      </c>
      <c r="B40" s="353">
        <f>IF(B48=0,0,B49/B48)</f>
        <v>0</v>
      </c>
      <c r="C40" s="353">
        <f>IF(C48=0,0,C49/C48)</f>
        <v>0</v>
      </c>
      <c r="D40" s="356" t="s">
        <v>11</v>
      </c>
      <c r="E40" s="353">
        <f>IF(E48=0,0,E49/E48)</f>
        <v>0</v>
      </c>
      <c r="F40" s="356" t="s">
        <v>11</v>
      </c>
      <c r="G40" s="248">
        <f>ROUND(IF(AVERAGE(B40,C40,E40)&gt;1,1,AVERAGE(B40,C40,E40)),4)</f>
        <v>0</v>
      </c>
      <c r="H40" s="360" t="s">
        <v>11</v>
      </c>
      <c r="I40" s="248">
        <f>G40</f>
        <v>0</v>
      </c>
      <c r="J40" s="360" t="s">
        <v>11</v>
      </c>
      <c r="K40" s="248">
        <f>I40</f>
        <v>0</v>
      </c>
      <c r="L40" s="360" t="s">
        <v>11</v>
      </c>
      <c r="M40" s="248">
        <f>K40</f>
        <v>0</v>
      </c>
      <c r="N40" s="360" t="s">
        <v>11</v>
      </c>
    </row>
    <row r="41" spans="1:14" s="309" customFormat="1" x14ac:dyDescent="0.2">
      <c r="A41" s="350" t="s">
        <v>5</v>
      </c>
      <c r="B41" s="360" t="s">
        <v>11</v>
      </c>
      <c r="C41" s="360" t="s">
        <v>11</v>
      </c>
      <c r="D41" s="360" t="s">
        <v>11</v>
      </c>
      <c r="E41" s="360" t="s">
        <v>11</v>
      </c>
      <c r="F41" s="360" t="s">
        <v>11</v>
      </c>
      <c r="G41" s="365">
        <f>ROUND(G36*G40,0)</f>
        <v>0</v>
      </c>
      <c r="H41" s="360" t="s">
        <v>11</v>
      </c>
      <c r="I41" s="365">
        <f>ROUND(I36*I40,0)</f>
        <v>0</v>
      </c>
      <c r="J41" s="360" t="s">
        <v>11</v>
      </c>
      <c r="K41" s="365">
        <f>ROUND(K36*K40,0)</f>
        <v>0</v>
      </c>
      <c r="L41" s="360" t="s">
        <v>11</v>
      </c>
      <c r="M41" s="365">
        <f>ROUND(M36*M40,0)</f>
        <v>0</v>
      </c>
      <c r="N41" s="360" t="s">
        <v>11</v>
      </c>
    </row>
    <row r="42" spans="1:14" s="309" customFormat="1" ht="28.5" x14ac:dyDescent="0.2">
      <c r="A42" s="361" t="s">
        <v>6</v>
      </c>
      <c r="B42" s="362" t="s">
        <v>11</v>
      </c>
      <c r="C42" s="362" t="s">
        <v>11</v>
      </c>
      <c r="D42" s="362" t="s">
        <v>11</v>
      </c>
      <c r="E42" s="362" t="s">
        <v>11</v>
      </c>
      <c r="F42" s="362" t="s">
        <v>11</v>
      </c>
      <c r="G42" s="363">
        <f>ROUND(G43+G44+G45+G46+G47,0)</f>
        <v>0</v>
      </c>
      <c r="H42" s="362" t="s">
        <v>11</v>
      </c>
      <c r="I42" s="363">
        <f>ROUND(I43+I44+I45+I46+I47,0)</f>
        <v>0</v>
      </c>
      <c r="J42" s="362" t="s">
        <v>11</v>
      </c>
      <c r="K42" s="363">
        <f>ROUND(K43+K44+K45+K46+K47,0)</f>
        <v>0</v>
      </c>
      <c r="L42" s="362" t="s">
        <v>11</v>
      </c>
      <c r="M42" s="363">
        <f>ROUND(M43+M44+M45+M46+M47,0)</f>
        <v>0</v>
      </c>
      <c r="N42" s="362" t="s">
        <v>11</v>
      </c>
    </row>
    <row r="43" spans="1:14" s="309" customFormat="1" x14ac:dyDescent="0.2">
      <c r="A43" s="364" t="s">
        <v>8</v>
      </c>
      <c r="B43" s="360" t="s">
        <v>11</v>
      </c>
      <c r="C43" s="360" t="s">
        <v>11</v>
      </c>
      <c r="D43" s="360" t="s">
        <v>11</v>
      </c>
      <c r="E43" s="360" t="s">
        <v>11</v>
      </c>
      <c r="F43" s="360" t="s">
        <v>11</v>
      </c>
      <c r="G43" s="365"/>
      <c r="H43" s="360" t="s">
        <v>11</v>
      </c>
      <c r="I43" s="365"/>
      <c r="J43" s="360" t="s">
        <v>11</v>
      </c>
      <c r="K43" s="365"/>
      <c r="L43" s="360" t="s">
        <v>11</v>
      </c>
      <c r="M43" s="365"/>
      <c r="N43" s="360" t="s">
        <v>11</v>
      </c>
    </row>
    <row r="44" spans="1:14" s="309" customFormat="1" ht="30" x14ac:dyDescent="0.2">
      <c r="A44" s="364" t="s">
        <v>9</v>
      </c>
      <c r="B44" s="360" t="s">
        <v>11</v>
      </c>
      <c r="C44" s="360" t="s">
        <v>11</v>
      </c>
      <c r="D44" s="360" t="s">
        <v>11</v>
      </c>
      <c r="E44" s="360" t="s">
        <v>11</v>
      </c>
      <c r="F44" s="360" t="s">
        <v>11</v>
      </c>
      <c r="G44" s="365"/>
      <c r="H44" s="360" t="s">
        <v>11</v>
      </c>
      <c r="I44" s="365"/>
      <c r="J44" s="360" t="s">
        <v>11</v>
      </c>
      <c r="K44" s="365"/>
      <c r="L44" s="360" t="s">
        <v>11</v>
      </c>
      <c r="M44" s="365"/>
      <c r="N44" s="360" t="s">
        <v>11</v>
      </c>
    </row>
    <row r="45" spans="1:14" s="309" customFormat="1" x14ac:dyDescent="0.2">
      <c r="A45" s="364" t="s">
        <v>7</v>
      </c>
      <c r="B45" s="360" t="s">
        <v>11</v>
      </c>
      <c r="C45" s="360" t="s">
        <v>11</v>
      </c>
      <c r="D45" s="360" t="s">
        <v>11</v>
      </c>
      <c r="E45" s="360" t="s">
        <v>11</v>
      </c>
      <c r="F45" s="360" t="s">
        <v>11</v>
      </c>
      <c r="G45" s="365"/>
      <c r="H45" s="360" t="s">
        <v>11</v>
      </c>
      <c r="I45" s="365"/>
      <c r="J45" s="360" t="s">
        <v>11</v>
      </c>
      <c r="K45" s="365"/>
      <c r="L45" s="360" t="s">
        <v>11</v>
      </c>
      <c r="M45" s="365"/>
      <c r="N45" s="360" t="s">
        <v>11</v>
      </c>
    </row>
    <row r="46" spans="1:14" s="309" customFormat="1" ht="45" x14ac:dyDescent="0.2">
      <c r="A46" s="364" t="s">
        <v>532</v>
      </c>
      <c r="B46" s="360" t="s">
        <v>11</v>
      </c>
      <c r="C46" s="360" t="s">
        <v>11</v>
      </c>
      <c r="D46" s="360" t="s">
        <v>11</v>
      </c>
      <c r="E46" s="360" t="s">
        <v>11</v>
      </c>
      <c r="F46" s="360" t="s">
        <v>11</v>
      </c>
      <c r="G46" s="365"/>
      <c r="H46" s="360" t="s">
        <v>11</v>
      </c>
      <c r="I46" s="365"/>
      <c r="J46" s="360" t="s">
        <v>11</v>
      </c>
      <c r="K46" s="365"/>
      <c r="L46" s="360" t="s">
        <v>11</v>
      </c>
      <c r="M46" s="365"/>
      <c r="N46" s="360" t="s">
        <v>11</v>
      </c>
    </row>
    <row r="47" spans="1:14" s="309" customFormat="1" ht="30" x14ac:dyDescent="0.2">
      <c r="A47" s="364" t="s">
        <v>20</v>
      </c>
      <c r="B47" s="360" t="s">
        <v>11</v>
      </c>
      <c r="C47" s="360" t="s">
        <v>11</v>
      </c>
      <c r="D47" s="360" t="s">
        <v>11</v>
      </c>
      <c r="E47" s="360" t="s">
        <v>11</v>
      </c>
      <c r="F47" s="360" t="s">
        <v>11</v>
      </c>
      <c r="G47" s="365"/>
      <c r="H47" s="360" t="s">
        <v>11</v>
      </c>
      <c r="I47" s="365"/>
      <c r="J47" s="360" t="s">
        <v>11</v>
      </c>
      <c r="K47" s="365"/>
      <c r="L47" s="360" t="s">
        <v>11</v>
      </c>
      <c r="M47" s="365"/>
      <c r="N47" s="360" t="s">
        <v>11</v>
      </c>
    </row>
    <row r="48" spans="1:14" s="309" customFormat="1" x14ac:dyDescent="0.2">
      <c r="A48" s="350" t="s">
        <v>18</v>
      </c>
      <c r="B48" s="351"/>
      <c r="C48" s="351"/>
      <c r="D48" s="242">
        <f>IF(B48=0,0,C48/B48)</f>
        <v>0</v>
      </c>
      <c r="E48" s="351"/>
      <c r="F48" s="242">
        <f>IF(C48=0,0,E48/C48)</f>
        <v>0</v>
      </c>
      <c r="G48" s="360" t="s">
        <v>11</v>
      </c>
      <c r="H48" s="360" t="s">
        <v>11</v>
      </c>
      <c r="I48" s="360" t="s">
        <v>11</v>
      </c>
      <c r="J48" s="360" t="s">
        <v>11</v>
      </c>
      <c r="K48" s="360" t="s">
        <v>11</v>
      </c>
      <c r="L48" s="360" t="s">
        <v>11</v>
      </c>
      <c r="M48" s="360" t="s">
        <v>11</v>
      </c>
      <c r="N48" s="360" t="s">
        <v>11</v>
      </c>
    </row>
    <row r="49" spans="1:14" s="309" customFormat="1" x14ac:dyDescent="0.2">
      <c r="A49" s="350" t="s">
        <v>17</v>
      </c>
      <c r="B49" s="351"/>
      <c r="C49" s="351"/>
      <c r="D49" s="242">
        <f>IF(B49=0,0,C49/B49)</f>
        <v>0</v>
      </c>
      <c r="E49" s="351"/>
      <c r="F49" s="242">
        <f>IF(C49=0,0,E49/C49)</f>
        <v>0</v>
      </c>
      <c r="G49" s="365">
        <f>ROUND(G41+G42,0)</f>
        <v>0</v>
      </c>
      <c r="H49" s="242">
        <f>IF(E49=0,0,G49/E49)</f>
        <v>0</v>
      </c>
      <c r="I49" s="365">
        <f>ROUND(I41+I42,0)</f>
        <v>0</v>
      </c>
      <c r="J49" s="242">
        <f>IF(G49=0,0,I49/G49)</f>
        <v>0</v>
      </c>
      <c r="K49" s="365">
        <f>ROUND(K41+K42,0)</f>
        <v>0</v>
      </c>
      <c r="L49" s="242">
        <f>IF(I49=0,0,K49/I49)</f>
        <v>0</v>
      </c>
      <c r="M49" s="365">
        <f>ROUND(M41+M42,0)</f>
        <v>0</v>
      </c>
      <c r="N49" s="242">
        <f>IF(K49=0,0,M49/K49)</f>
        <v>0</v>
      </c>
    </row>
    <row r="50" spans="1:14" x14ac:dyDescent="0.2">
      <c r="A50" s="611" t="s">
        <v>522</v>
      </c>
      <c r="B50" s="612"/>
      <c r="C50" s="612"/>
      <c r="D50" s="237">
        <f>IF(B50=0,0,C50/B50)</f>
        <v>0</v>
      </c>
      <c r="E50" s="612"/>
      <c r="F50" s="237">
        <f>IF(C50=0,0,E50/C50)</f>
        <v>0</v>
      </c>
      <c r="G50" s="613">
        <f>ROUND(G49*G51,0)</f>
        <v>0</v>
      </c>
      <c r="H50" s="237">
        <f>IF(E50=0,0,G50/E50)</f>
        <v>0</v>
      </c>
      <c r="I50" s="613">
        <f>ROUND(I49*I51,0)</f>
        <v>0</v>
      </c>
      <c r="J50" s="237">
        <f>IF(G50=0,0,I50/G50)</f>
        <v>0</v>
      </c>
      <c r="K50" s="613">
        <f>ROUND(K49*K51,0)</f>
        <v>0</v>
      </c>
      <c r="L50" s="237">
        <f>IF(I50=0,0,K50/I50)</f>
        <v>0</v>
      </c>
      <c r="M50" s="613">
        <f>ROUND(M49*M51,0)</f>
        <v>0</v>
      </c>
      <c r="N50" s="237">
        <f>IF(K50=0,0,M50/K50)</f>
        <v>0</v>
      </c>
    </row>
    <row r="51" spans="1:14" x14ac:dyDescent="0.2">
      <c r="A51" s="350" t="s">
        <v>533</v>
      </c>
      <c r="B51" s="360" t="s">
        <v>11</v>
      </c>
      <c r="C51" s="360" t="s">
        <v>11</v>
      </c>
      <c r="D51" s="360" t="s">
        <v>11</v>
      </c>
      <c r="E51" s="360" t="s">
        <v>11</v>
      </c>
      <c r="F51" s="360" t="s">
        <v>11</v>
      </c>
      <c r="G51" s="614">
        <v>0.8</v>
      </c>
      <c r="H51" s="360" t="s">
        <v>11</v>
      </c>
      <c r="I51" s="614">
        <v>0.8</v>
      </c>
      <c r="J51" s="360" t="s">
        <v>11</v>
      </c>
      <c r="K51" s="614">
        <v>0.8</v>
      </c>
      <c r="L51" s="360" t="s">
        <v>11</v>
      </c>
      <c r="M51" s="614">
        <v>0.8</v>
      </c>
      <c r="N51" s="360" t="s">
        <v>11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0" orientation="landscape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opLeftCell="B1" workbookViewId="0">
      <selection activeCell="O2" sqref="O2"/>
    </sheetView>
  </sheetViews>
  <sheetFormatPr defaultRowHeight="15.75" x14ac:dyDescent="0.2"/>
  <cols>
    <col min="1" max="1" width="45.85546875" style="310" customWidth="1"/>
    <col min="2" max="2" width="14.85546875" style="310" customWidth="1"/>
    <col min="3" max="3" width="14.7109375" style="310" customWidth="1"/>
    <col min="4" max="4" width="10.7109375" style="310" customWidth="1"/>
    <col min="5" max="5" width="14.5703125" style="349" customWidth="1"/>
    <col min="6" max="6" width="10.7109375" style="349" customWidth="1"/>
    <col min="7" max="7" width="13.28515625" style="309" customWidth="1"/>
    <col min="8" max="8" width="10.7109375" style="309" customWidth="1"/>
    <col min="9" max="9" width="14.85546875" style="326" customWidth="1"/>
    <col min="10" max="10" width="10.7109375" style="326" customWidth="1"/>
    <col min="11" max="11" width="15.85546875" style="326" customWidth="1"/>
    <col min="12" max="12" width="10.7109375" style="326" customWidth="1"/>
    <col min="13" max="13" width="15.5703125" style="326" customWidth="1"/>
    <col min="14" max="14" width="10.7109375" style="326" customWidth="1"/>
    <col min="15" max="16384" width="9.140625" style="326"/>
  </cols>
  <sheetData>
    <row r="1" spans="1:14" s="309" customFormat="1" x14ac:dyDescent="0.2">
      <c r="A1" s="691">
        <v>159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</row>
    <row r="2" spans="1:14" s="309" customFormat="1" ht="28.5" customHeight="1" x14ac:dyDescent="0.2">
      <c r="A2" s="310"/>
      <c r="B2" s="310"/>
      <c r="C2" s="310"/>
      <c r="D2" s="310"/>
      <c r="M2" s="692" t="s">
        <v>651</v>
      </c>
      <c r="N2" s="692"/>
    </row>
    <row r="3" spans="1:14" s="309" customFormat="1" ht="18.75" x14ac:dyDescent="0.2">
      <c r="A3" s="690" t="s">
        <v>535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</row>
    <row r="4" spans="1:14" s="309" customFormat="1" x14ac:dyDescent="0.2">
      <c r="A4" s="311"/>
      <c r="B4" s="311"/>
      <c r="C4" s="311"/>
      <c r="D4" s="311"/>
      <c r="E4" s="311"/>
      <c r="F4" s="311"/>
      <c r="N4" s="312" t="s">
        <v>0</v>
      </c>
    </row>
    <row r="5" spans="1:14" s="309" customFormat="1" ht="42.75" x14ac:dyDescent="0.2">
      <c r="A5" s="313" t="s">
        <v>1</v>
      </c>
      <c r="B5" s="314" t="s">
        <v>24</v>
      </c>
      <c r="C5" s="314" t="s">
        <v>25</v>
      </c>
      <c r="D5" s="314" t="s">
        <v>19</v>
      </c>
      <c r="E5" s="314" t="s">
        <v>26</v>
      </c>
      <c r="F5" s="314" t="s">
        <v>19</v>
      </c>
      <c r="G5" s="314" t="s">
        <v>27</v>
      </c>
      <c r="H5" s="314" t="s">
        <v>19</v>
      </c>
      <c r="I5" s="314" t="s">
        <v>28</v>
      </c>
      <c r="J5" s="314" t="s">
        <v>19</v>
      </c>
      <c r="K5" s="314" t="s">
        <v>29</v>
      </c>
      <c r="L5" s="314" t="s">
        <v>19</v>
      </c>
      <c r="M5" s="314" t="s">
        <v>30</v>
      </c>
      <c r="N5" s="314" t="s">
        <v>19</v>
      </c>
    </row>
    <row r="6" spans="1:14" s="309" customFormat="1" x14ac:dyDescent="0.2">
      <c r="A6" s="371" t="s">
        <v>17</v>
      </c>
      <c r="B6" s="612">
        <f>B15</f>
        <v>0</v>
      </c>
      <c r="C6" s="612">
        <f>C15</f>
        <v>0</v>
      </c>
      <c r="D6" s="237">
        <f>IF(B6=0,0,C6/B6)</f>
        <v>0</v>
      </c>
      <c r="E6" s="612">
        <f>E15</f>
        <v>0</v>
      </c>
      <c r="F6" s="237">
        <f>IF(C6=0,0,E6/C6)</f>
        <v>0</v>
      </c>
      <c r="G6" s="612">
        <f>G15</f>
        <v>0</v>
      </c>
      <c r="H6" s="237">
        <f>IF(E6=0,0,G6/E6)</f>
        <v>0</v>
      </c>
      <c r="I6" s="612">
        <f>I15</f>
        <v>0</v>
      </c>
      <c r="J6" s="237">
        <f>IF(G6=0,0,I6/G6)</f>
        <v>0</v>
      </c>
      <c r="K6" s="612">
        <f>K15</f>
        <v>0</v>
      </c>
      <c r="L6" s="237">
        <f>IF(I6=0,0,K6/I6)</f>
        <v>0</v>
      </c>
      <c r="M6" s="612">
        <f>M15</f>
        <v>0</v>
      </c>
      <c r="N6" s="237">
        <f>IF(K6=0,0,M6/K6)</f>
        <v>0</v>
      </c>
    </row>
    <row r="7" spans="1:14" s="309" customFormat="1" x14ac:dyDescent="0.2">
      <c r="A7" s="361" t="s">
        <v>536</v>
      </c>
      <c r="B7" s="615"/>
      <c r="C7" s="616"/>
      <c r="D7" s="278"/>
      <c r="E7" s="616"/>
      <c r="F7" s="278"/>
      <c r="G7" s="617"/>
      <c r="H7" s="278"/>
      <c r="I7" s="617"/>
      <c r="J7" s="278"/>
      <c r="K7" s="617"/>
      <c r="L7" s="278"/>
      <c r="M7" s="617"/>
      <c r="N7" s="279"/>
    </row>
    <row r="8" spans="1:14" s="309" customFormat="1" x14ac:dyDescent="0.2">
      <c r="A8" s="350" t="s">
        <v>537</v>
      </c>
      <c r="B8" s="351"/>
      <c r="C8" s="351"/>
      <c r="D8" s="242">
        <f>IF(B8=0,0,C8/B8)</f>
        <v>0</v>
      </c>
      <c r="E8" s="351"/>
      <c r="F8" s="242">
        <f>IF(C8=0,0,E8/C8)</f>
        <v>0</v>
      </c>
      <c r="G8" s="365"/>
      <c r="H8" s="242">
        <f>IF(E8=0,0,G8/E8)</f>
        <v>0</v>
      </c>
      <c r="I8" s="365"/>
      <c r="J8" s="242">
        <f>IF(G8=0,0,I8/G8)</f>
        <v>0</v>
      </c>
      <c r="K8" s="365"/>
      <c r="L8" s="242">
        <f>IF(I8=0,0,K8/I8)</f>
        <v>0</v>
      </c>
      <c r="M8" s="365"/>
      <c r="N8" s="242">
        <f>IF(K8=0,0,M8/K8)</f>
        <v>0</v>
      </c>
    </row>
    <row r="9" spans="1:14" s="336" customFormat="1" x14ac:dyDescent="0.2">
      <c r="A9" s="352" t="s">
        <v>538</v>
      </c>
      <c r="B9" s="365">
        <f>IF(B8=0,0,(B15/B8)*1000)</f>
        <v>0</v>
      </c>
      <c r="C9" s="365">
        <f>IF(C8=0,0,(C15/C8)*1000)</f>
        <v>0</v>
      </c>
      <c r="D9" s="242">
        <f>IF(B9=0,0,C9/B9)</f>
        <v>0</v>
      </c>
      <c r="E9" s="365">
        <f>IF(E8=0,0,(E15/E8)*1000)</f>
        <v>0</v>
      </c>
      <c r="F9" s="242">
        <f>IF(C9=0,0,E9/C9)</f>
        <v>0</v>
      </c>
      <c r="G9" s="365">
        <f>ROUND(AVERAGE(E9,C9),0)</f>
        <v>0</v>
      </c>
      <c r="H9" s="242">
        <f>IF(E9=0,0,G9/E9)</f>
        <v>0</v>
      </c>
      <c r="I9" s="365">
        <f>G9</f>
        <v>0</v>
      </c>
      <c r="J9" s="242">
        <f>IF(G9=0,0,I9/G9)</f>
        <v>0</v>
      </c>
      <c r="K9" s="365">
        <f>I9</f>
        <v>0</v>
      </c>
      <c r="L9" s="242">
        <f>IF(I9=0,0,K9/I9)</f>
        <v>0</v>
      </c>
      <c r="M9" s="365">
        <f>K9</f>
        <v>0</v>
      </c>
      <c r="N9" s="242">
        <f>IF(K9=0,0,M9/K9)</f>
        <v>0</v>
      </c>
    </row>
    <row r="10" spans="1:14" s="309" customFormat="1" ht="30" x14ac:dyDescent="0.2">
      <c r="A10" s="350" t="s">
        <v>5</v>
      </c>
      <c r="B10" s="365" t="s">
        <v>11</v>
      </c>
      <c r="C10" s="365" t="s">
        <v>11</v>
      </c>
      <c r="D10" s="360" t="s">
        <v>11</v>
      </c>
      <c r="E10" s="365" t="s">
        <v>11</v>
      </c>
      <c r="F10" s="360" t="s">
        <v>11</v>
      </c>
      <c r="G10" s="365">
        <f>ROUND(G8*G9/1000,0)</f>
        <v>0</v>
      </c>
      <c r="H10" s="360" t="s">
        <v>11</v>
      </c>
      <c r="I10" s="365">
        <f>ROUND(I8*I9/1000,0)</f>
        <v>0</v>
      </c>
      <c r="J10" s="360" t="s">
        <v>11</v>
      </c>
      <c r="K10" s="365">
        <f>ROUND(K8*K9/1000,0)</f>
        <v>0</v>
      </c>
      <c r="L10" s="360" t="s">
        <v>11</v>
      </c>
      <c r="M10" s="365">
        <f>ROUND(M8*M9/1000,0)</f>
        <v>0</v>
      </c>
      <c r="N10" s="360" t="s">
        <v>11</v>
      </c>
    </row>
    <row r="11" spans="1:14" s="309" customFormat="1" ht="28.5" x14ac:dyDescent="0.2">
      <c r="A11" s="361" t="s">
        <v>6</v>
      </c>
      <c r="B11" s="363" t="s">
        <v>11</v>
      </c>
      <c r="C11" s="363" t="s">
        <v>11</v>
      </c>
      <c r="D11" s="362" t="s">
        <v>11</v>
      </c>
      <c r="E11" s="363" t="s">
        <v>11</v>
      </c>
      <c r="F11" s="362" t="s">
        <v>11</v>
      </c>
      <c r="G11" s="363">
        <f>G12+G13+G14</f>
        <v>0</v>
      </c>
      <c r="H11" s="362" t="s">
        <v>11</v>
      </c>
      <c r="I11" s="363">
        <f>I12+I13+I14</f>
        <v>0</v>
      </c>
      <c r="J11" s="362" t="s">
        <v>11</v>
      </c>
      <c r="K11" s="363">
        <f>K12+K13+K14</f>
        <v>0</v>
      </c>
      <c r="L11" s="362" t="s">
        <v>11</v>
      </c>
      <c r="M11" s="363">
        <f>M12+M13+M14</f>
        <v>0</v>
      </c>
      <c r="N11" s="362" t="s">
        <v>11</v>
      </c>
    </row>
    <row r="12" spans="1:14" s="309" customFormat="1" x14ac:dyDescent="0.2">
      <c r="A12" s="364" t="s">
        <v>539</v>
      </c>
      <c r="B12" s="365" t="s">
        <v>11</v>
      </c>
      <c r="C12" s="365" t="s">
        <v>11</v>
      </c>
      <c r="D12" s="360" t="s">
        <v>11</v>
      </c>
      <c r="E12" s="365" t="s">
        <v>11</v>
      </c>
      <c r="F12" s="360" t="s">
        <v>11</v>
      </c>
      <c r="G12" s="365"/>
      <c r="H12" s="360" t="s">
        <v>11</v>
      </c>
      <c r="I12" s="365"/>
      <c r="J12" s="360" t="s">
        <v>11</v>
      </c>
      <c r="K12" s="365"/>
      <c r="L12" s="360" t="s">
        <v>11</v>
      </c>
      <c r="M12" s="365"/>
      <c r="N12" s="360" t="s">
        <v>11</v>
      </c>
    </row>
    <row r="13" spans="1:14" s="309" customFormat="1" ht="30" x14ac:dyDescent="0.2">
      <c r="A13" s="364" t="s">
        <v>540</v>
      </c>
      <c r="B13" s="365" t="s">
        <v>11</v>
      </c>
      <c r="C13" s="365" t="s">
        <v>11</v>
      </c>
      <c r="D13" s="360" t="s">
        <v>11</v>
      </c>
      <c r="E13" s="365" t="s">
        <v>11</v>
      </c>
      <c r="F13" s="360" t="s">
        <v>11</v>
      </c>
      <c r="G13" s="365"/>
      <c r="H13" s="360" t="s">
        <v>11</v>
      </c>
      <c r="I13" s="365"/>
      <c r="J13" s="360" t="s">
        <v>11</v>
      </c>
      <c r="K13" s="365"/>
      <c r="L13" s="360" t="s">
        <v>11</v>
      </c>
      <c r="M13" s="365"/>
      <c r="N13" s="360" t="s">
        <v>11</v>
      </c>
    </row>
    <row r="14" spans="1:14" s="309" customFormat="1" ht="45" x14ac:dyDescent="0.2">
      <c r="A14" s="364" t="s">
        <v>541</v>
      </c>
      <c r="B14" s="365" t="s">
        <v>11</v>
      </c>
      <c r="C14" s="365" t="s">
        <v>11</v>
      </c>
      <c r="D14" s="360" t="s">
        <v>11</v>
      </c>
      <c r="E14" s="365" t="s">
        <v>11</v>
      </c>
      <c r="F14" s="360" t="s">
        <v>11</v>
      </c>
      <c r="G14" s="365"/>
      <c r="H14" s="360" t="s">
        <v>11</v>
      </c>
      <c r="I14" s="365"/>
      <c r="J14" s="360" t="s">
        <v>11</v>
      </c>
      <c r="K14" s="365"/>
      <c r="L14" s="360" t="s">
        <v>11</v>
      </c>
      <c r="M14" s="365"/>
      <c r="N14" s="360" t="s">
        <v>11</v>
      </c>
    </row>
    <row r="15" spans="1:14" s="309" customFormat="1" x14ac:dyDescent="0.2">
      <c r="A15" s="618" t="s">
        <v>542</v>
      </c>
      <c r="B15" s="619"/>
      <c r="C15" s="619"/>
      <c r="D15" s="620">
        <f>IF(B15=0,0,C15/B15)</f>
        <v>0</v>
      </c>
      <c r="E15" s="619"/>
      <c r="F15" s="620">
        <f>IF(C15=0,0,E15/C15)</f>
        <v>0</v>
      </c>
      <c r="G15" s="621">
        <f>ROUND(G10+G11,0)</f>
        <v>0</v>
      </c>
      <c r="H15" s="620">
        <f>IF(E15=0,0,G15/E15)</f>
        <v>0</v>
      </c>
      <c r="I15" s="621">
        <f>ROUND(I10+I11,0)</f>
        <v>0</v>
      </c>
      <c r="J15" s="620">
        <f>IF(G15=0,0,I15/G15)</f>
        <v>0</v>
      </c>
      <c r="K15" s="621">
        <f>ROUND(K10+K11,0)</f>
        <v>0</v>
      </c>
      <c r="L15" s="620">
        <f>IF(I15=0,0,K15/I15)</f>
        <v>0</v>
      </c>
      <c r="M15" s="621">
        <f>ROUND(M10+M11,0)</f>
        <v>0</v>
      </c>
      <c r="N15" s="620">
        <f>IF(K15=0,0,M15/K15)</f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9" orientation="landscape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view="pageBreakPreview" zoomScale="82" zoomScaleNormal="80" zoomScaleSheetLayoutView="82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P2" sqref="P2"/>
    </sheetView>
  </sheetViews>
  <sheetFormatPr defaultRowHeight="15.75" x14ac:dyDescent="0.2"/>
  <cols>
    <col min="1" max="1" width="62.28515625" style="622" customWidth="1"/>
    <col min="2" max="2" width="26.5703125" style="622" customWidth="1"/>
    <col min="3" max="3" width="16.28515625" style="622" customWidth="1"/>
    <col min="4" max="4" width="16.85546875" style="622" customWidth="1"/>
    <col min="5" max="5" width="17.7109375" style="622" customWidth="1"/>
    <col min="6" max="6" width="17.140625" style="623" customWidth="1"/>
    <col min="7" max="7" width="13.42578125" style="623" customWidth="1"/>
    <col min="8" max="8" width="11.42578125" style="623" customWidth="1"/>
    <col min="9" max="9" width="13.140625" style="622" customWidth="1"/>
    <col min="10" max="10" width="16.5703125" style="623" customWidth="1"/>
    <col min="11" max="11" width="11.85546875" style="623" customWidth="1"/>
    <col min="12" max="12" width="15.140625" style="623" customWidth="1"/>
    <col min="13" max="13" width="12.140625" style="622" customWidth="1"/>
    <col min="14" max="14" width="15.140625" style="622" customWidth="1"/>
    <col min="15" max="15" width="12.140625" style="622" customWidth="1"/>
    <col min="16" max="16" width="11.7109375" style="622" customWidth="1"/>
    <col min="17" max="215" width="10.42578125" style="622" customWidth="1"/>
    <col min="216" max="16384" width="9.140625" style="622"/>
  </cols>
  <sheetData>
    <row r="1" spans="1:16" x14ac:dyDescent="0.2">
      <c r="A1" s="725">
        <v>160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</row>
    <row r="2" spans="1:16" ht="37.5" customHeight="1" x14ac:dyDescent="0.2">
      <c r="M2" s="624"/>
      <c r="N2" s="726" t="s">
        <v>652</v>
      </c>
      <c r="O2" s="726"/>
    </row>
    <row r="3" spans="1:16" ht="20.25" x14ac:dyDescent="0.2">
      <c r="A3" s="625" t="s">
        <v>543</v>
      </c>
      <c r="B3" s="625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6"/>
      <c r="N3" s="626"/>
      <c r="O3" s="626"/>
    </row>
    <row r="4" spans="1:16" ht="20.25" x14ac:dyDescent="0.2">
      <c r="A4" s="625" t="s">
        <v>544</v>
      </c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6"/>
      <c r="N4" s="626"/>
      <c r="O4" s="626"/>
    </row>
    <row r="5" spans="1:16" s="628" customFormat="1" x14ac:dyDescent="0.2">
      <c r="A5" s="627" t="s">
        <v>545</v>
      </c>
      <c r="B5" s="622"/>
      <c r="D5" s="629"/>
      <c r="E5" s="629"/>
      <c r="F5" s="629"/>
      <c r="G5" s="629"/>
      <c r="H5" s="629"/>
      <c r="J5" s="629"/>
      <c r="K5" s="630"/>
      <c r="L5" s="629"/>
      <c r="N5" s="629"/>
      <c r="O5" s="631" t="s">
        <v>0</v>
      </c>
    </row>
    <row r="6" spans="1:16" s="632" customFormat="1" ht="40.5" customHeight="1" x14ac:dyDescent="0.2">
      <c r="A6" s="727" t="s">
        <v>546</v>
      </c>
      <c r="B6" s="727" t="s">
        <v>547</v>
      </c>
      <c r="C6" s="727" t="s">
        <v>548</v>
      </c>
      <c r="D6" s="723" t="s">
        <v>549</v>
      </c>
      <c r="E6" s="728" t="s">
        <v>111</v>
      </c>
      <c r="F6" s="730" t="s">
        <v>550</v>
      </c>
      <c r="G6" s="732" t="s">
        <v>551</v>
      </c>
      <c r="H6" s="733"/>
      <c r="I6" s="723" t="s">
        <v>552</v>
      </c>
      <c r="J6" s="730" t="s">
        <v>553</v>
      </c>
      <c r="K6" s="734" t="s">
        <v>554</v>
      </c>
      <c r="L6" s="736" t="s">
        <v>555</v>
      </c>
      <c r="M6" s="723" t="s">
        <v>554</v>
      </c>
      <c r="N6" s="736" t="s">
        <v>556</v>
      </c>
      <c r="O6" s="723" t="s">
        <v>554</v>
      </c>
    </row>
    <row r="7" spans="1:16" s="632" customFormat="1" ht="23.25" customHeight="1" x14ac:dyDescent="0.2">
      <c r="A7" s="727"/>
      <c r="B7" s="727"/>
      <c r="C7" s="727"/>
      <c r="D7" s="724"/>
      <c r="E7" s="729"/>
      <c r="F7" s="731"/>
      <c r="G7" s="633" t="s">
        <v>557</v>
      </c>
      <c r="H7" s="634" t="s">
        <v>558</v>
      </c>
      <c r="I7" s="724"/>
      <c r="J7" s="731"/>
      <c r="K7" s="735"/>
      <c r="L7" s="737"/>
      <c r="M7" s="724"/>
      <c r="N7" s="737"/>
      <c r="O7" s="724"/>
    </row>
    <row r="8" spans="1:16" s="642" customFormat="1" ht="19.5" x14ac:dyDescent="0.2">
      <c r="A8" s="635" t="s">
        <v>559</v>
      </c>
      <c r="B8" s="635"/>
      <c r="C8" s="636">
        <f>C9+C10+C22+C28+C31+C32+C33+C35+C36+C37+C40+C41+C44+C45+C46+C49+C50+C34+C51</f>
        <v>0</v>
      </c>
      <c r="D8" s="636">
        <f>D9+D10+D22+D28+D31+D32+D33+D35+D36+D37+D40+D41+D44+D45+D46+D49+D50+D34+D51</f>
        <v>0</v>
      </c>
      <c r="E8" s="637">
        <f>E9+E10+E22+E28+E31+E32+E33+E35+E36+E37+E40+E41+E44+E45+E46+E49+E50+E34+E51</f>
        <v>0</v>
      </c>
      <c r="F8" s="636">
        <f>F9+F10+F22+F28+F31+F32+F33+F35+F36+F37+F40+F41+F44+F45+F46+F49+F50+F34+F51</f>
        <v>0</v>
      </c>
      <c r="G8" s="638">
        <f t="shared" ref="G8:G51" si="0">F8-D8</f>
        <v>0</v>
      </c>
      <c r="H8" s="639" t="str">
        <f>IF(D8=0," ",F8/D8)</f>
        <v xml:space="preserve"> </v>
      </c>
      <c r="I8" s="639" t="str">
        <f t="shared" ref="I8:I51" si="1">IF(C8=0," ",F8/C8)</f>
        <v xml:space="preserve"> </v>
      </c>
      <c r="J8" s="636">
        <f>J9+J10+J22+J28+J31+J32+J33+J35+J36+J37+J40+J41+J44+J45+J46+J49+J50+J34+J51</f>
        <v>0</v>
      </c>
      <c r="K8" s="640" t="str">
        <f t="shared" ref="K8:K51" si="2">IF(F8=0," ",J8/F8)</f>
        <v xml:space="preserve"> </v>
      </c>
      <c r="L8" s="636">
        <f>L9+L10+L22+L28+L31+L32+L33+L35+L36+L37+L40+L41+L44+L45+L46+L49+L50+L34+L51</f>
        <v>0</v>
      </c>
      <c r="M8" s="640" t="str">
        <f t="shared" ref="M8:M51" si="3">IF(J8=0," ",L8/J8)</f>
        <v xml:space="preserve"> </v>
      </c>
      <c r="N8" s="636">
        <f>N9+N10+N22+N28+N31+N32+N33+N35+N36+N37+N40+N41+N44+N45+N46+N49+N50+N34+N51</f>
        <v>0</v>
      </c>
      <c r="O8" s="640" t="str">
        <f t="shared" ref="O8:O51" si="4">IF(L8=0," ",N8/L8)</f>
        <v xml:space="preserve"> </v>
      </c>
      <c r="P8" s="641"/>
    </row>
    <row r="9" spans="1:16" ht="18.75" x14ac:dyDescent="0.2">
      <c r="A9" s="643" t="s">
        <v>560</v>
      </c>
      <c r="B9" s="644" t="s">
        <v>561</v>
      </c>
      <c r="C9" s="645"/>
      <c r="D9" s="646"/>
      <c r="E9" s="647"/>
      <c r="F9" s="648">
        <f>'Прил. 1.1'!$G$26</f>
        <v>0</v>
      </c>
      <c r="G9" s="645">
        <f t="shared" si="0"/>
        <v>0</v>
      </c>
      <c r="H9" s="649" t="str">
        <f t="shared" ref="H9:H51" si="5">IF(D9=0," ",F9/D9)</f>
        <v xml:space="preserve"> </v>
      </c>
      <c r="I9" s="650" t="str">
        <f t="shared" si="1"/>
        <v xml:space="preserve"> </v>
      </c>
      <c r="J9" s="648">
        <f>'Прил. 1.1'!$I$26</f>
        <v>0</v>
      </c>
      <c r="K9" s="651" t="str">
        <f t="shared" si="2"/>
        <v xml:space="preserve"> </v>
      </c>
      <c r="L9" s="646">
        <f>'Прил. 1.1'!$K$26</f>
        <v>0</v>
      </c>
      <c r="M9" s="652" t="str">
        <f t="shared" si="3"/>
        <v xml:space="preserve"> </v>
      </c>
      <c r="N9" s="646">
        <f>'Прил. 1.1'!$M$26</f>
        <v>0</v>
      </c>
      <c r="O9" s="652" t="str">
        <f t="shared" si="4"/>
        <v xml:space="preserve"> </v>
      </c>
      <c r="P9" s="623"/>
    </row>
    <row r="10" spans="1:16" ht="18.75" x14ac:dyDescent="0.2">
      <c r="A10" s="653" t="s">
        <v>31</v>
      </c>
      <c r="B10" s="654"/>
      <c r="C10" s="646">
        <f t="shared" ref="C10:E10" si="6">C11+C12+C13+C14+C16+C15+C17+C18+C19+C20+C21</f>
        <v>0</v>
      </c>
      <c r="D10" s="646">
        <f t="shared" si="6"/>
        <v>0</v>
      </c>
      <c r="E10" s="647">
        <f t="shared" si="6"/>
        <v>0</v>
      </c>
      <c r="F10" s="648">
        <f>F11+F12+F13+F14+F16+F15+F17+F18+F19+F20+F21</f>
        <v>0</v>
      </c>
      <c r="G10" s="645">
        <f t="shared" si="0"/>
        <v>0</v>
      </c>
      <c r="H10" s="649" t="str">
        <f t="shared" si="5"/>
        <v xml:space="preserve"> </v>
      </c>
      <c r="I10" s="650" t="str">
        <f t="shared" si="1"/>
        <v xml:space="preserve"> </v>
      </c>
      <c r="J10" s="648">
        <f>J11+J12+J13+J14+J16+J15+J17+J18+J19+J20+J21</f>
        <v>0</v>
      </c>
      <c r="K10" s="651" t="str">
        <f t="shared" si="2"/>
        <v xml:space="preserve"> </v>
      </c>
      <c r="L10" s="646">
        <f>L11+L12+L13+L14+L16+L15+L17+L18+L19+L20+L21</f>
        <v>0</v>
      </c>
      <c r="M10" s="652" t="str">
        <f t="shared" si="3"/>
        <v xml:space="preserve"> </v>
      </c>
      <c r="N10" s="646">
        <f>N11+N12+N13+N14+N16+N15+N17+N18+N19+N20+N21</f>
        <v>0</v>
      </c>
      <c r="O10" s="652" t="str">
        <f t="shared" si="4"/>
        <v xml:space="preserve"> </v>
      </c>
      <c r="P10" s="623"/>
    </row>
    <row r="11" spans="1:16" s="663" customFormat="1" ht="31.5" x14ac:dyDescent="0.2">
      <c r="A11" s="655" t="s">
        <v>562</v>
      </c>
      <c r="B11" s="656" t="s">
        <v>125</v>
      </c>
      <c r="C11" s="647"/>
      <c r="D11" s="647"/>
      <c r="E11" s="647"/>
      <c r="F11" s="657">
        <v>0</v>
      </c>
      <c r="G11" s="658">
        <f t="shared" si="0"/>
        <v>0</v>
      </c>
      <c r="H11" s="659" t="str">
        <f t="shared" si="5"/>
        <v xml:space="preserve"> </v>
      </c>
      <c r="I11" s="660" t="str">
        <f t="shared" si="1"/>
        <v xml:space="preserve"> </v>
      </c>
      <c r="J11" s="657">
        <v>0</v>
      </c>
      <c r="K11" s="661" t="str">
        <f t="shared" si="2"/>
        <v xml:space="preserve"> </v>
      </c>
      <c r="L11" s="647">
        <v>0</v>
      </c>
      <c r="M11" s="662" t="str">
        <f t="shared" si="3"/>
        <v xml:space="preserve"> </v>
      </c>
      <c r="N11" s="647">
        <v>0</v>
      </c>
      <c r="O11" s="662" t="str">
        <f t="shared" si="4"/>
        <v xml:space="preserve"> </v>
      </c>
    </row>
    <row r="12" spans="1:16" s="663" customFormat="1" ht="31.5" x14ac:dyDescent="0.2">
      <c r="A12" s="655" t="s">
        <v>563</v>
      </c>
      <c r="B12" s="656" t="s">
        <v>72</v>
      </c>
      <c r="C12" s="647"/>
      <c r="D12" s="647"/>
      <c r="E12" s="647"/>
      <c r="F12" s="657">
        <v>0</v>
      </c>
      <c r="G12" s="658">
        <f t="shared" si="0"/>
        <v>0</v>
      </c>
      <c r="H12" s="659" t="str">
        <f t="shared" si="5"/>
        <v xml:space="preserve"> </v>
      </c>
      <c r="I12" s="660" t="str">
        <f t="shared" si="1"/>
        <v xml:space="preserve"> </v>
      </c>
      <c r="J12" s="657">
        <v>0</v>
      </c>
      <c r="K12" s="661" t="str">
        <f>IF(F12=0," ",J12/F12)</f>
        <v xml:space="preserve"> </v>
      </c>
      <c r="L12" s="647">
        <v>0</v>
      </c>
      <c r="M12" s="662" t="str">
        <f>IF(J12=0," ",L12/J12)</f>
        <v xml:space="preserve"> </v>
      </c>
      <c r="N12" s="647">
        <v>0</v>
      </c>
      <c r="O12" s="662" t="str">
        <f>IF(L12=0," ",N12/L12)</f>
        <v xml:space="preserve"> </v>
      </c>
    </row>
    <row r="13" spans="1:16" s="663" customFormat="1" ht="31.5" x14ac:dyDescent="0.2">
      <c r="A13" s="655" t="s">
        <v>564</v>
      </c>
      <c r="B13" s="656" t="s">
        <v>74</v>
      </c>
      <c r="C13" s="647"/>
      <c r="D13" s="647"/>
      <c r="E13" s="647"/>
      <c r="F13" s="657">
        <v>0</v>
      </c>
      <c r="G13" s="658">
        <f t="shared" si="0"/>
        <v>0</v>
      </c>
      <c r="H13" s="659" t="str">
        <f t="shared" si="5"/>
        <v xml:space="preserve"> </v>
      </c>
      <c r="I13" s="660" t="str">
        <f t="shared" si="1"/>
        <v xml:space="preserve"> </v>
      </c>
      <c r="J13" s="657">
        <v>0</v>
      </c>
      <c r="K13" s="661" t="str">
        <f t="shared" si="2"/>
        <v xml:space="preserve"> </v>
      </c>
      <c r="L13" s="647">
        <v>0</v>
      </c>
      <c r="M13" s="662" t="str">
        <f t="shared" si="3"/>
        <v xml:space="preserve"> </v>
      </c>
      <c r="N13" s="647">
        <v>0</v>
      </c>
      <c r="O13" s="662" t="str">
        <f t="shared" si="4"/>
        <v xml:space="preserve"> </v>
      </c>
    </row>
    <row r="14" spans="1:16" s="663" customFormat="1" ht="31.5" x14ac:dyDescent="0.2">
      <c r="A14" s="655" t="s">
        <v>565</v>
      </c>
      <c r="B14" s="656" t="s">
        <v>133</v>
      </c>
      <c r="C14" s="647"/>
      <c r="D14" s="647"/>
      <c r="E14" s="647"/>
      <c r="F14" s="657">
        <v>0</v>
      </c>
      <c r="G14" s="658">
        <f t="shared" si="0"/>
        <v>0</v>
      </c>
      <c r="H14" s="659" t="str">
        <f t="shared" si="5"/>
        <v xml:space="preserve"> </v>
      </c>
      <c r="I14" s="660" t="str">
        <f t="shared" si="1"/>
        <v xml:space="preserve"> </v>
      </c>
      <c r="J14" s="657">
        <v>0</v>
      </c>
      <c r="K14" s="661" t="str">
        <f t="shared" si="2"/>
        <v xml:space="preserve"> </v>
      </c>
      <c r="L14" s="647">
        <v>0</v>
      </c>
      <c r="M14" s="662" t="str">
        <f t="shared" si="3"/>
        <v xml:space="preserve"> </v>
      </c>
      <c r="N14" s="647">
        <v>0</v>
      </c>
      <c r="O14" s="662" t="str">
        <f t="shared" si="4"/>
        <v xml:space="preserve"> </v>
      </c>
    </row>
    <row r="15" spans="1:16" s="663" customFormat="1" ht="63" x14ac:dyDescent="0.2">
      <c r="A15" s="655" t="s">
        <v>566</v>
      </c>
      <c r="B15" s="656" t="s">
        <v>94</v>
      </c>
      <c r="C15" s="647"/>
      <c r="D15" s="647"/>
      <c r="E15" s="647"/>
      <c r="F15" s="657">
        <v>0</v>
      </c>
      <c r="G15" s="658">
        <f t="shared" si="0"/>
        <v>0</v>
      </c>
      <c r="H15" s="659" t="str">
        <f t="shared" si="5"/>
        <v xml:space="preserve"> </v>
      </c>
      <c r="I15" s="660" t="str">
        <f t="shared" si="1"/>
        <v xml:space="preserve"> </v>
      </c>
      <c r="J15" s="657">
        <v>0</v>
      </c>
      <c r="K15" s="661" t="str">
        <f t="shared" si="2"/>
        <v xml:space="preserve"> </v>
      </c>
      <c r="L15" s="647">
        <v>0</v>
      </c>
      <c r="M15" s="662" t="str">
        <f t="shared" si="3"/>
        <v xml:space="preserve"> </v>
      </c>
      <c r="N15" s="647">
        <v>0</v>
      </c>
      <c r="O15" s="662" t="str">
        <f t="shared" si="4"/>
        <v xml:space="preserve"> </v>
      </c>
    </row>
    <row r="16" spans="1:16" s="663" customFormat="1" ht="47.25" x14ac:dyDescent="0.2">
      <c r="A16" s="655" t="s">
        <v>567</v>
      </c>
      <c r="B16" s="656" t="s">
        <v>136</v>
      </c>
      <c r="C16" s="647"/>
      <c r="D16" s="647"/>
      <c r="E16" s="647"/>
      <c r="F16" s="657">
        <v>0</v>
      </c>
      <c r="G16" s="658">
        <f t="shared" si="0"/>
        <v>0</v>
      </c>
      <c r="H16" s="659" t="str">
        <f t="shared" si="5"/>
        <v xml:space="preserve"> </v>
      </c>
      <c r="I16" s="660" t="str">
        <f t="shared" si="1"/>
        <v xml:space="preserve"> </v>
      </c>
      <c r="J16" s="657">
        <v>0</v>
      </c>
      <c r="K16" s="661" t="str">
        <f t="shared" si="2"/>
        <v xml:space="preserve"> </v>
      </c>
      <c r="L16" s="647">
        <v>0</v>
      </c>
      <c r="M16" s="662" t="str">
        <f t="shared" si="3"/>
        <v xml:space="preserve"> </v>
      </c>
      <c r="N16" s="647">
        <v>0</v>
      </c>
      <c r="O16" s="662" t="str">
        <f t="shared" si="4"/>
        <v xml:space="preserve"> </v>
      </c>
    </row>
    <row r="17" spans="1:15" s="663" customFormat="1" ht="63" x14ac:dyDescent="0.2">
      <c r="A17" s="655" t="s">
        <v>568</v>
      </c>
      <c r="B17" s="656" t="s">
        <v>98</v>
      </c>
      <c r="C17" s="647"/>
      <c r="D17" s="647"/>
      <c r="E17" s="647"/>
      <c r="F17" s="657">
        <v>0</v>
      </c>
      <c r="G17" s="658">
        <f t="shared" si="0"/>
        <v>0</v>
      </c>
      <c r="H17" s="659" t="str">
        <f t="shared" si="5"/>
        <v xml:space="preserve"> </v>
      </c>
      <c r="I17" s="660" t="str">
        <f t="shared" si="1"/>
        <v xml:space="preserve"> </v>
      </c>
      <c r="J17" s="657">
        <v>0</v>
      </c>
      <c r="K17" s="661" t="str">
        <f t="shared" si="2"/>
        <v xml:space="preserve"> </v>
      </c>
      <c r="L17" s="647">
        <v>0</v>
      </c>
      <c r="M17" s="662" t="str">
        <f t="shared" si="3"/>
        <v xml:space="preserve"> </v>
      </c>
      <c r="N17" s="647">
        <v>0</v>
      </c>
      <c r="O17" s="662" t="str">
        <f t="shared" si="4"/>
        <v xml:space="preserve"> </v>
      </c>
    </row>
    <row r="18" spans="1:15" s="663" customFormat="1" ht="78.75" x14ac:dyDescent="0.2">
      <c r="A18" s="655" t="s">
        <v>569</v>
      </c>
      <c r="B18" s="656" t="s">
        <v>99</v>
      </c>
      <c r="C18" s="647"/>
      <c r="D18" s="647"/>
      <c r="E18" s="647"/>
      <c r="F18" s="657">
        <v>0</v>
      </c>
      <c r="G18" s="658">
        <f t="shared" si="0"/>
        <v>0</v>
      </c>
      <c r="H18" s="659" t="str">
        <f t="shared" si="5"/>
        <v xml:space="preserve"> </v>
      </c>
      <c r="I18" s="660" t="str">
        <f t="shared" si="1"/>
        <v xml:space="preserve"> </v>
      </c>
      <c r="J18" s="657">
        <v>0</v>
      </c>
      <c r="K18" s="661" t="str">
        <f t="shared" si="2"/>
        <v xml:space="preserve"> </v>
      </c>
      <c r="L18" s="647">
        <v>0</v>
      </c>
      <c r="M18" s="662" t="str">
        <f t="shared" si="3"/>
        <v xml:space="preserve"> </v>
      </c>
      <c r="N18" s="647">
        <v>0</v>
      </c>
      <c r="O18" s="662" t="str">
        <f t="shared" si="4"/>
        <v xml:space="preserve"> </v>
      </c>
    </row>
    <row r="19" spans="1:15" s="663" customFormat="1" ht="63" x14ac:dyDescent="0.2">
      <c r="A19" s="655" t="s">
        <v>568</v>
      </c>
      <c r="B19" s="656" t="s">
        <v>100</v>
      </c>
      <c r="C19" s="647"/>
      <c r="D19" s="647"/>
      <c r="E19" s="647"/>
      <c r="F19" s="657">
        <v>0</v>
      </c>
      <c r="G19" s="658">
        <f t="shared" si="0"/>
        <v>0</v>
      </c>
      <c r="H19" s="659" t="str">
        <f t="shared" si="5"/>
        <v xml:space="preserve"> </v>
      </c>
      <c r="I19" s="660" t="str">
        <f t="shared" si="1"/>
        <v xml:space="preserve"> </v>
      </c>
      <c r="J19" s="657">
        <v>0</v>
      </c>
      <c r="K19" s="661" t="str">
        <f t="shared" si="2"/>
        <v xml:space="preserve"> </v>
      </c>
      <c r="L19" s="647">
        <v>0</v>
      </c>
      <c r="M19" s="662" t="str">
        <f t="shared" si="3"/>
        <v xml:space="preserve"> </v>
      </c>
      <c r="N19" s="647">
        <v>0</v>
      </c>
      <c r="O19" s="662" t="str">
        <f t="shared" si="4"/>
        <v xml:space="preserve"> </v>
      </c>
    </row>
    <row r="20" spans="1:15" s="663" customFormat="1" ht="47.25" x14ac:dyDescent="0.2">
      <c r="A20" s="655" t="s">
        <v>570</v>
      </c>
      <c r="B20" s="656" t="s">
        <v>102</v>
      </c>
      <c r="C20" s="647"/>
      <c r="D20" s="647"/>
      <c r="E20" s="647"/>
      <c r="F20" s="657">
        <v>0</v>
      </c>
      <c r="G20" s="658">
        <f t="shared" si="0"/>
        <v>0</v>
      </c>
      <c r="H20" s="659" t="str">
        <f t="shared" si="5"/>
        <v xml:space="preserve"> </v>
      </c>
      <c r="I20" s="660" t="str">
        <f t="shared" si="1"/>
        <v xml:space="preserve"> </v>
      </c>
      <c r="J20" s="657">
        <v>0</v>
      </c>
      <c r="K20" s="661" t="str">
        <f t="shared" si="2"/>
        <v xml:space="preserve"> </v>
      </c>
      <c r="L20" s="647">
        <v>0</v>
      </c>
      <c r="M20" s="662" t="str">
        <f t="shared" si="3"/>
        <v xml:space="preserve"> </v>
      </c>
      <c r="N20" s="647">
        <v>0</v>
      </c>
      <c r="O20" s="662" t="str">
        <f t="shared" si="4"/>
        <v xml:space="preserve"> </v>
      </c>
    </row>
    <row r="21" spans="1:15" s="663" customFormat="1" ht="47.25" x14ac:dyDescent="0.2">
      <c r="A21" s="655" t="s">
        <v>571</v>
      </c>
      <c r="B21" s="656" t="s">
        <v>105</v>
      </c>
      <c r="C21" s="647"/>
      <c r="D21" s="647"/>
      <c r="E21" s="647"/>
      <c r="F21" s="657">
        <v>0</v>
      </c>
      <c r="G21" s="658">
        <f t="shared" si="0"/>
        <v>0</v>
      </c>
      <c r="H21" s="659" t="str">
        <f t="shared" si="5"/>
        <v xml:space="preserve"> </v>
      </c>
      <c r="I21" s="660" t="str">
        <f t="shared" si="1"/>
        <v xml:space="preserve"> </v>
      </c>
      <c r="J21" s="657">
        <v>0</v>
      </c>
      <c r="K21" s="661" t="str">
        <f t="shared" si="2"/>
        <v xml:space="preserve"> </v>
      </c>
      <c r="L21" s="647">
        <v>0</v>
      </c>
      <c r="M21" s="662" t="str">
        <f t="shared" si="3"/>
        <v xml:space="preserve"> </v>
      </c>
      <c r="N21" s="647">
        <v>0</v>
      </c>
      <c r="O21" s="662" t="str">
        <f t="shared" si="4"/>
        <v xml:space="preserve"> </v>
      </c>
    </row>
    <row r="22" spans="1:15" ht="18.75" x14ac:dyDescent="0.2">
      <c r="A22" s="653" t="s">
        <v>572</v>
      </c>
      <c r="B22" s="654"/>
      <c r="C22" s="646">
        <f>C23+C24+C25+C26+C27</f>
        <v>0</v>
      </c>
      <c r="D22" s="646">
        <f>D23+D24+D25+D26+D27</f>
        <v>0</v>
      </c>
      <c r="E22" s="647">
        <f>E23+E24+E25+E26+E27</f>
        <v>0</v>
      </c>
      <c r="F22" s="648">
        <f>F23+F24+F25+F26+F27</f>
        <v>0</v>
      </c>
      <c r="G22" s="645">
        <f t="shared" si="0"/>
        <v>0</v>
      </c>
      <c r="H22" s="649" t="str">
        <f t="shared" si="5"/>
        <v xml:space="preserve"> </v>
      </c>
      <c r="I22" s="650" t="str">
        <f t="shared" si="1"/>
        <v xml:space="preserve"> </v>
      </c>
      <c r="J22" s="648">
        <f>J23+J24+J25+J26+J27</f>
        <v>0</v>
      </c>
      <c r="K22" s="651" t="str">
        <f t="shared" si="2"/>
        <v xml:space="preserve"> </v>
      </c>
      <c r="L22" s="646">
        <f>L23+L24+L25+L26+L27</f>
        <v>0</v>
      </c>
      <c r="M22" s="652" t="str">
        <f t="shared" si="3"/>
        <v xml:space="preserve"> </v>
      </c>
      <c r="N22" s="646">
        <f>N23+N24+N25+N26+N27</f>
        <v>0</v>
      </c>
      <c r="O22" s="652" t="str">
        <f t="shared" si="4"/>
        <v xml:space="preserve"> </v>
      </c>
    </row>
    <row r="23" spans="1:15" s="663" customFormat="1" ht="31.5" x14ac:dyDescent="0.2">
      <c r="A23" s="655" t="s">
        <v>573</v>
      </c>
      <c r="B23" s="656" t="s">
        <v>574</v>
      </c>
      <c r="C23" s="647"/>
      <c r="D23" s="647"/>
      <c r="E23" s="647"/>
      <c r="F23" s="657">
        <v>0</v>
      </c>
      <c r="G23" s="658">
        <f t="shared" si="0"/>
        <v>0</v>
      </c>
      <c r="H23" s="659" t="str">
        <f t="shared" si="5"/>
        <v xml:space="preserve"> </v>
      </c>
      <c r="I23" s="660" t="str">
        <f t="shared" si="1"/>
        <v xml:space="preserve"> </v>
      </c>
      <c r="J23" s="657">
        <v>0</v>
      </c>
      <c r="K23" s="661" t="str">
        <f t="shared" si="2"/>
        <v xml:space="preserve"> </v>
      </c>
      <c r="L23" s="647">
        <v>0</v>
      </c>
      <c r="M23" s="662" t="str">
        <f t="shared" si="3"/>
        <v xml:space="preserve"> </v>
      </c>
      <c r="N23" s="647">
        <v>0</v>
      </c>
      <c r="O23" s="662" t="str">
        <f t="shared" si="4"/>
        <v xml:space="preserve"> </v>
      </c>
    </row>
    <row r="24" spans="1:15" s="663" customFormat="1" ht="31.5" x14ac:dyDescent="0.2">
      <c r="A24" s="655" t="s">
        <v>575</v>
      </c>
      <c r="B24" s="656" t="s">
        <v>576</v>
      </c>
      <c r="C24" s="647"/>
      <c r="D24" s="647"/>
      <c r="E24" s="647"/>
      <c r="F24" s="657">
        <v>0</v>
      </c>
      <c r="G24" s="658">
        <f t="shared" si="0"/>
        <v>0</v>
      </c>
      <c r="H24" s="659" t="str">
        <f t="shared" si="5"/>
        <v xml:space="preserve"> </v>
      </c>
      <c r="I24" s="660" t="str">
        <f t="shared" si="1"/>
        <v xml:space="preserve"> </v>
      </c>
      <c r="J24" s="657">
        <v>0</v>
      </c>
      <c r="K24" s="661" t="str">
        <f t="shared" si="2"/>
        <v xml:space="preserve"> </v>
      </c>
      <c r="L24" s="647">
        <v>0</v>
      </c>
      <c r="M24" s="662" t="str">
        <f t="shared" si="3"/>
        <v xml:space="preserve"> </v>
      </c>
      <c r="N24" s="647">
        <v>0</v>
      </c>
      <c r="O24" s="662" t="str">
        <f t="shared" si="4"/>
        <v xml:space="preserve"> </v>
      </c>
    </row>
    <row r="25" spans="1:15" s="663" customFormat="1" ht="47.25" x14ac:dyDescent="0.2">
      <c r="A25" s="655" t="s">
        <v>577</v>
      </c>
      <c r="B25" s="656" t="s">
        <v>578</v>
      </c>
      <c r="C25" s="647"/>
      <c r="D25" s="647"/>
      <c r="E25" s="647"/>
      <c r="F25" s="657">
        <v>0</v>
      </c>
      <c r="G25" s="658">
        <f t="shared" si="0"/>
        <v>0</v>
      </c>
      <c r="H25" s="659" t="str">
        <f t="shared" si="5"/>
        <v xml:space="preserve"> </v>
      </c>
      <c r="I25" s="660" t="str">
        <f t="shared" si="1"/>
        <v xml:space="preserve"> </v>
      </c>
      <c r="J25" s="657">
        <v>0</v>
      </c>
      <c r="K25" s="661" t="str">
        <f t="shared" si="2"/>
        <v xml:space="preserve"> </v>
      </c>
      <c r="L25" s="647">
        <v>0</v>
      </c>
      <c r="M25" s="662" t="str">
        <f t="shared" si="3"/>
        <v xml:space="preserve"> </v>
      </c>
      <c r="N25" s="647">
        <v>0</v>
      </c>
      <c r="O25" s="662" t="str">
        <f t="shared" si="4"/>
        <v xml:space="preserve"> </v>
      </c>
    </row>
    <row r="26" spans="1:15" s="663" customFormat="1" ht="47.25" x14ac:dyDescent="0.2">
      <c r="A26" s="655" t="s">
        <v>579</v>
      </c>
      <c r="B26" s="656" t="s">
        <v>580</v>
      </c>
      <c r="C26" s="647"/>
      <c r="D26" s="647"/>
      <c r="E26" s="647"/>
      <c r="F26" s="657">
        <v>0</v>
      </c>
      <c r="G26" s="658">
        <f t="shared" si="0"/>
        <v>0</v>
      </c>
      <c r="H26" s="659" t="str">
        <f t="shared" si="5"/>
        <v xml:space="preserve"> </v>
      </c>
      <c r="I26" s="660" t="str">
        <f t="shared" si="1"/>
        <v xml:space="preserve"> </v>
      </c>
      <c r="J26" s="657">
        <v>0</v>
      </c>
      <c r="K26" s="661" t="str">
        <f t="shared" si="2"/>
        <v xml:space="preserve"> </v>
      </c>
      <c r="L26" s="647">
        <v>0</v>
      </c>
      <c r="M26" s="662" t="str">
        <f t="shared" si="3"/>
        <v xml:space="preserve"> </v>
      </c>
      <c r="N26" s="647">
        <v>0</v>
      </c>
      <c r="O26" s="662" t="str">
        <f t="shared" si="4"/>
        <v xml:space="preserve"> </v>
      </c>
    </row>
    <row r="27" spans="1:15" s="663" customFormat="1" ht="18.75" x14ac:dyDescent="0.2">
      <c r="A27" s="655" t="s">
        <v>581</v>
      </c>
      <c r="B27" s="656" t="s">
        <v>582</v>
      </c>
      <c r="C27" s="647"/>
      <c r="D27" s="647"/>
      <c r="E27" s="647"/>
      <c r="F27" s="657">
        <v>0</v>
      </c>
      <c r="G27" s="658">
        <f t="shared" si="0"/>
        <v>0</v>
      </c>
      <c r="H27" s="659" t="str">
        <f t="shared" si="5"/>
        <v xml:space="preserve"> </v>
      </c>
      <c r="I27" s="660" t="str">
        <f t="shared" si="1"/>
        <v xml:space="preserve"> </v>
      </c>
      <c r="J27" s="657">
        <v>0</v>
      </c>
      <c r="K27" s="661" t="str">
        <f t="shared" si="2"/>
        <v xml:space="preserve"> </v>
      </c>
      <c r="L27" s="647">
        <v>0</v>
      </c>
      <c r="M27" s="662" t="str">
        <f t="shared" si="3"/>
        <v xml:space="preserve"> </v>
      </c>
      <c r="N27" s="647">
        <v>0</v>
      </c>
      <c r="O27" s="662" t="str">
        <f t="shared" si="4"/>
        <v xml:space="preserve"> </v>
      </c>
    </row>
    <row r="28" spans="1:15" ht="31.5" x14ac:dyDescent="0.2">
      <c r="A28" s="653" t="s">
        <v>187</v>
      </c>
      <c r="B28" s="654"/>
      <c r="C28" s="646">
        <f>C29+C30</f>
        <v>0</v>
      </c>
      <c r="D28" s="646">
        <f>D29+D30</f>
        <v>0</v>
      </c>
      <c r="E28" s="647">
        <f>E29+E30</f>
        <v>0</v>
      </c>
      <c r="F28" s="648">
        <f>F29+F30</f>
        <v>0</v>
      </c>
      <c r="G28" s="645">
        <f t="shared" si="0"/>
        <v>0</v>
      </c>
      <c r="H28" s="649" t="str">
        <f t="shared" si="5"/>
        <v xml:space="preserve"> </v>
      </c>
      <c r="I28" s="650" t="str">
        <f t="shared" si="1"/>
        <v xml:space="preserve"> </v>
      </c>
      <c r="J28" s="648">
        <f>J29+J30</f>
        <v>0</v>
      </c>
      <c r="K28" s="651" t="str">
        <f t="shared" si="2"/>
        <v xml:space="preserve"> </v>
      </c>
      <c r="L28" s="646">
        <f>L29+L30</f>
        <v>0</v>
      </c>
      <c r="M28" s="652" t="str">
        <f t="shared" si="3"/>
        <v xml:space="preserve"> </v>
      </c>
      <c r="N28" s="646">
        <f>N29+N30</f>
        <v>0</v>
      </c>
      <c r="O28" s="652" t="str">
        <f t="shared" si="4"/>
        <v xml:space="preserve"> </v>
      </c>
    </row>
    <row r="29" spans="1:15" s="663" customFormat="1" ht="18.75" x14ac:dyDescent="0.2">
      <c r="A29" s="655" t="s">
        <v>583</v>
      </c>
      <c r="B29" s="656" t="s">
        <v>584</v>
      </c>
      <c r="C29" s="647"/>
      <c r="D29" s="647"/>
      <c r="E29" s="647"/>
      <c r="F29" s="657">
        <v>0</v>
      </c>
      <c r="G29" s="658">
        <f t="shared" si="0"/>
        <v>0</v>
      </c>
      <c r="H29" s="659" t="str">
        <f t="shared" si="5"/>
        <v xml:space="preserve"> </v>
      </c>
      <c r="I29" s="660" t="str">
        <f t="shared" si="1"/>
        <v xml:space="preserve"> </v>
      </c>
      <c r="J29" s="657">
        <v>0</v>
      </c>
      <c r="K29" s="661" t="str">
        <f t="shared" si="2"/>
        <v xml:space="preserve"> </v>
      </c>
      <c r="L29" s="647">
        <v>0</v>
      </c>
      <c r="M29" s="662" t="str">
        <f t="shared" si="3"/>
        <v xml:space="preserve"> </v>
      </c>
      <c r="N29" s="647">
        <v>0</v>
      </c>
      <c r="O29" s="662" t="str">
        <f t="shared" si="4"/>
        <v xml:space="preserve"> </v>
      </c>
    </row>
    <row r="30" spans="1:15" s="663" customFormat="1" ht="31.5" x14ac:dyDescent="0.2">
      <c r="A30" s="655" t="s">
        <v>585</v>
      </c>
      <c r="B30" s="656" t="s">
        <v>586</v>
      </c>
      <c r="C30" s="647"/>
      <c r="D30" s="647"/>
      <c r="E30" s="647"/>
      <c r="F30" s="657">
        <v>0</v>
      </c>
      <c r="G30" s="658">
        <f t="shared" si="0"/>
        <v>0</v>
      </c>
      <c r="H30" s="659" t="str">
        <f t="shared" si="5"/>
        <v xml:space="preserve"> </v>
      </c>
      <c r="I30" s="660" t="str">
        <f t="shared" si="1"/>
        <v xml:space="preserve"> </v>
      </c>
      <c r="J30" s="657">
        <v>0</v>
      </c>
      <c r="K30" s="661" t="str">
        <f t="shared" si="2"/>
        <v xml:space="preserve"> </v>
      </c>
      <c r="L30" s="647">
        <v>0</v>
      </c>
      <c r="M30" s="662" t="str">
        <f t="shared" si="3"/>
        <v xml:space="preserve"> </v>
      </c>
      <c r="N30" s="647">
        <v>0</v>
      </c>
      <c r="O30" s="662" t="str">
        <f t="shared" si="4"/>
        <v xml:space="preserve"> </v>
      </c>
    </row>
    <row r="31" spans="1:15" ht="31.5" x14ac:dyDescent="0.2">
      <c r="A31" s="653" t="s">
        <v>587</v>
      </c>
      <c r="B31" s="654" t="s">
        <v>588</v>
      </c>
      <c r="C31" s="646"/>
      <c r="D31" s="646"/>
      <c r="E31" s="647"/>
      <c r="F31" s="648"/>
      <c r="G31" s="645">
        <f t="shared" si="0"/>
        <v>0</v>
      </c>
      <c r="H31" s="649" t="str">
        <f t="shared" si="5"/>
        <v xml:space="preserve"> </v>
      </c>
      <c r="I31" s="650" t="str">
        <f t="shared" si="1"/>
        <v xml:space="preserve"> </v>
      </c>
      <c r="J31" s="648"/>
      <c r="K31" s="651" t="str">
        <f t="shared" si="2"/>
        <v xml:space="preserve"> </v>
      </c>
      <c r="L31" s="646"/>
      <c r="M31" s="652" t="str">
        <f t="shared" si="3"/>
        <v xml:space="preserve"> </v>
      </c>
      <c r="N31" s="646"/>
      <c r="O31" s="652" t="str">
        <f t="shared" si="4"/>
        <v xml:space="preserve"> </v>
      </c>
    </row>
    <row r="32" spans="1:15" ht="18.75" x14ac:dyDescent="0.2">
      <c r="A32" s="653" t="s">
        <v>201</v>
      </c>
      <c r="B32" s="654" t="s">
        <v>589</v>
      </c>
      <c r="C32" s="646"/>
      <c r="D32" s="646"/>
      <c r="E32" s="647"/>
      <c r="F32" s="648">
        <v>0</v>
      </c>
      <c r="G32" s="645">
        <f t="shared" si="0"/>
        <v>0</v>
      </c>
      <c r="H32" s="649" t="str">
        <f t="shared" si="5"/>
        <v xml:space="preserve"> </v>
      </c>
      <c r="I32" s="650" t="str">
        <f t="shared" si="1"/>
        <v xml:space="preserve"> </v>
      </c>
      <c r="J32" s="648">
        <v>0</v>
      </c>
      <c r="K32" s="651" t="str">
        <f t="shared" si="2"/>
        <v xml:space="preserve"> </v>
      </c>
      <c r="L32" s="646">
        <v>0</v>
      </c>
      <c r="M32" s="652" t="str">
        <f t="shared" si="3"/>
        <v xml:space="preserve"> </v>
      </c>
      <c r="N32" s="646">
        <v>0</v>
      </c>
      <c r="O32" s="652" t="str">
        <f t="shared" si="4"/>
        <v xml:space="preserve"> </v>
      </c>
    </row>
    <row r="33" spans="1:15" ht="31.5" x14ac:dyDescent="0.2">
      <c r="A33" s="653" t="s">
        <v>590</v>
      </c>
      <c r="B33" s="654" t="s">
        <v>591</v>
      </c>
      <c r="C33" s="646"/>
      <c r="D33" s="646"/>
      <c r="E33" s="647"/>
      <c r="F33" s="648">
        <v>0</v>
      </c>
      <c r="G33" s="645">
        <f t="shared" si="0"/>
        <v>0</v>
      </c>
      <c r="H33" s="649" t="str">
        <f t="shared" si="5"/>
        <v xml:space="preserve"> </v>
      </c>
      <c r="I33" s="650" t="str">
        <f t="shared" si="1"/>
        <v xml:space="preserve"> </v>
      </c>
      <c r="J33" s="648">
        <v>0</v>
      </c>
      <c r="K33" s="651" t="str">
        <f t="shared" si="2"/>
        <v xml:space="preserve"> </v>
      </c>
      <c r="L33" s="646">
        <v>0</v>
      </c>
      <c r="M33" s="652" t="str">
        <f t="shared" si="3"/>
        <v xml:space="preserve"> </v>
      </c>
      <c r="N33" s="646">
        <v>0</v>
      </c>
      <c r="O33" s="652" t="str">
        <f t="shared" si="4"/>
        <v xml:space="preserve"> </v>
      </c>
    </row>
    <row r="34" spans="1:15" ht="18.75" x14ac:dyDescent="0.2">
      <c r="A34" s="653" t="s">
        <v>592</v>
      </c>
      <c r="B34" s="654" t="s">
        <v>593</v>
      </c>
      <c r="C34" s="646"/>
      <c r="D34" s="646"/>
      <c r="E34" s="647"/>
      <c r="F34" s="648">
        <v>0</v>
      </c>
      <c r="G34" s="645">
        <f t="shared" si="0"/>
        <v>0</v>
      </c>
      <c r="H34" s="649" t="str">
        <f t="shared" si="5"/>
        <v xml:space="preserve"> </v>
      </c>
      <c r="I34" s="650" t="str">
        <f t="shared" si="1"/>
        <v xml:space="preserve"> </v>
      </c>
      <c r="J34" s="648">
        <v>0</v>
      </c>
      <c r="K34" s="651" t="str">
        <f t="shared" si="2"/>
        <v xml:space="preserve"> </v>
      </c>
      <c r="L34" s="646">
        <v>0</v>
      </c>
      <c r="M34" s="652" t="str">
        <f t="shared" si="3"/>
        <v xml:space="preserve"> </v>
      </c>
      <c r="N34" s="646">
        <v>0</v>
      </c>
      <c r="O34" s="652" t="str">
        <f t="shared" si="4"/>
        <v xml:space="preserve"> </v>
      </c>
    </row>
    <row r="35" spans="1:15" ht="18.75" x14ac:dyDescent="0.2">
      <c r="A35" s="653" t="s">
        <v>238</v>
      </c>
      <c r="B35" s="654" t="s">
        <v>594</v>
      </c>
      <c r="C35" s="646"/>
      <c r="D35" s="646"/>
      <c r="E35" s="647"/>
      <c r="F35" s="648">
        <v>0</v>
      </c>
      <c r="G35" s="645">
        <f t="shared" si="0"/>
        <v>0</v>
      </c>
      <c r="H35" s="649" t="str">
        <f t="shared" si="5"/>
        <v xml:space="preserve"> </v>
      </c>
      <c r="I35" s="650"/>
      <c r="J35" s="648">
        <v>0</v>
      </c>
      <c r="K35" s="651" t="str">
        <f t="shared" si="2"/>
        <v xml:space="preserve"> </v>
      </c>
      <c r="L35" s="646">
        <v>0</v>
      </c>
      <c r="M35" s="652" t="str">
        <f t="shared" si="3"/>
        <v xml:space="preserve"> </v>
      </c>
      <c r="N35" s="646">
        <v>0</v>
      </c>
      <c r="O35" s="652" t="str">
        <f t="shared" si="4"/>
        <v xml:space="preserve"> </v>
      </c>
    </row>
    <row r="36" spans="1:15" ht="18.75" x14ac:dyDescent="0.2">
      <c r="A36" s="653" t="s">
        <v>595</v>
      </c>
      <c r="B36" s="654" t="s">
        <v>596</v>
      </c>
      <c r="C36" s="646"/>
      <c r="D36" s="646"/>
      <c r="E36" s="647"/>
      <c r="F36" s="648">
        <v>0</v>
      </c>
      <c r="G36" s="645">
        <f t="shared" si="0"/>
        <v>0</v>
      </c>
      <c r="H36" s="649" t="str">
        <f t="shared" si="5"/>
        <v xml:space="preserve"> </v>
      </c>
      <c r="I36" s="650" t="str">
        <f t="shared" si="1"/>
        <v xml:space="preserve"> </v>
      </c>
      <c r="J36" s="648">
        <v>0</v>
      </c>
      <c r="K36" s="651" t="str">
        <f t="shared" si="2"/>
        <v xml:space="preserve"> </v>
      </c>
      <c r="L36" s="646">
        <v>0</v>
      </c>
      <c r="M36" s="652" t="str">
        <f t="shared" si="3"/>
        <v xml:space="preserve"> </v>
      </c>
      <c r="N36" s="646">
        <v>0</v>
      </c>
      <c r="O36" s="652" t="str">
        <f t="shared" si="4"/>
        <v xml:space="preserve"> </v>
      </c>
    </row>
    <row r="37" spans="1:15" ht="18.75" x14ac:dyDescent="0.2">
      <c r="A37" s="653" t="s">
        <v>597</v>
      </c>
      <c r="B37" s="654"/>
      <c r="C37" s="646">
        <f>C38+C39</f>
        <v>0</v>
      </c>
      <c r="D37" s="646">
        <f>D38+D39</f>
        <v>0</v>
      </c>
      <c r="E37" s="647">
        <f>E38+E39</f>
        <v>0</v>
      </c>
      <c r="F37" s="648">
        <f>F38+F39</f>
        <v>0</v>
      </c>
      <c r="G37" s="645">
        <f t="shared" si="0"/>
        <v>0</v>
      </c>
      <c r="H37" s="649" t="str">
        <f t="shared" si="5"/>
        <v xml:space="preserve"> </v>
      </c>
      <c r="I37" s="650" t="str">
        <f t="shared" si="1"/>
        <v xml:space="preserve"> </v>
      </c>
      <c r="J37" s="648">
        <f>J38+J39</f>
        <v>0</v>
      </c>
      <c r="K37" s="651" t="str">
        <f t="shared" si="2"/>
        <v xml:space="preserve"> </v>
      </c>
      <c r="L37" s="646">
        <f>L38+L39</f>
        <v>0</v>
      </c>
      <c r="M37" s="652" t="str">
        <f t="shared" si="3"/>
        <v xml:space="preserve"> </v>
      </c>
      <c r="N37" s="646">
        <f>N38+N39</f>
        <v>0</v>
      </c>
      <c r="O37" s="652" t="str">
        <f t="shared" si="4"/>
        <v xml:space="preserve"> </v>
      </c>
    </row>
    <row r="38" spans="1:15" s="663" customFormat="1" ht="18.75" x14ac:dyDescent="0.2">
      <c r="A38" s="655" t="s">
        <v>598</v>
      </c>
      <c r="B38" s="656" t="s">
        <v>599</v>
      </c>
      <c r="C38" s="647"/>
      <c r="D38" s="647"/>
      <c r="E38" s="647"/>
      <c r="F38" s="657">
        <v>0</v>
      </c>
      <c r="G38" s="658">
        <f t="shared" si="0"/>
        <v>0</v>
      </c>
      <c r="H38" s="659" t="str">
        <f t="shared" si="5"/>
        <v xml:space="preserve"> </v>
      </c>
      <c r="I38" s="660" t="str">
        <f t="shared" si="1"/>
        <v xml:space="preserve"> </v>
      </c>
      <c r="J38" s="657">
        <v>0</v>
      </c>
      <c r="K38" s="661" t="str">
        <f t="shared" si="2"/>
        <v xml:space="preserve"> </v>
      </c>
      <c r="L38" s="647">
        <v>0</v>
      </c>
      <c r="M38" s="662" t="str">
        <f t="shared" si="3"/>
        <v xml:space="preserve"> </v>
      </c>
      <c r="N38" s="647">
        <v>0</v>
      </c>
      <c r="O38" s="662" t="str">
        <f t="shared" si="4"/>
        <v xml:space="preserve"> </v>
      </c>
    </row>
    <row r="39" spans="1:15" s="663" customFormat="1" ht="18.75" x14ac:dyDescent="0.2">
      <c r="A39" s="655" t="s">
        <v>600</v>
      </c>
      <c r="B39" s="656" t="s">
        <v>601</v>
      </c>
      <c r="C39" s="647"/>
      <c r="D39" s="647"/>
      <c r="E39" s="647"/>
      <c r="F39" s="657">
        <v>0</v>
      </c>
      <c r="G39" s="658">
        <f t="shared" si="0"/>
        <v>0</v>
      </c>
      <c r="H39" s="659" t="str">
        <f t="shared" si="5"/>
        <v xml:space="preserve"> </v>
      </c>
      <c r="I39" s="660" t="str">
        <f t="shared" si="1"/>
        <v xml:space="preserve"> </v>
      </c>
      <c r="J39" s="657">
        <v>0</v>
      </c>
      <c r="K39" s="661" t="str">
        <f t="shared" si="2"/>
        <v xml:space="preserve"> </v>
      </c>
      <c r="L39" s="647">
        <v>0</v>
      </c>
      <c r="M39" s="662" t="str">
        <f t="shared" si="3"/>
        <v xml:space="preserve"> </v>
      </c>
      <c r="N39" s="647">
        <v>0</v>
      </c>
      <c r="O39" s="662" t="str">
        <f t="shared" si="4"/>
        <v xml:space="preserve"> </v>
      </c>
    </row>
    <row r="40" spans="1:15" ht="31.5" x14ac:dyDescent="0.2">
      <c r="A40" s="653" t="s">
        <v>602</v>
      </c>
      <c r="B40" s="654" t="s">
        <v>603</v>
      </c>
      <c r="C40" s="646"/>
      <c r="D40" s="646"/>
      <c r="E40" s="647"/>
      <c r="F40" s="648">
        <v>0</v>
      </c>
      <c r="G40" s="645">
        <f t="shared" si="0"/>
        <v>0</v>
      </c>
      <c r="H40" s="649" t="str">
        <f t="shared" si="5"/>
        <v xml:space="preserve"> </v>
      </c>
      <c r="I40" s="650" t="str">
        <f t="shared" si="1"/>
        <v xml:space="preserve"> </v>
      </c>
      <c r="J40" s="648">
        <v>0</v>
      </c>
      <c r="K40" s="651" t="str">
        <f t="shared" si="2"/>
        <v xml:space="preserve"> </v>
      </c>
      <c r="L40" s="646">
        <v>0</v>
      </c>
      <c r="M40" s="652" t="str">
        <f t="shared" si="3"/>
        <v xml:space="preserve"> </v>
      </c>
      <c r="N40" s="646">
        <v>0</v>
      </c>
      <c r="O40" s="652" t="str">
        <f t="shared" si="4"/>
        <v xml:space="preserve"> </v>
      </c>
    </row>
    <row r="41" spans="1:15" ht="18.75" x14ac:dyDescent="0.2">
      <c r="A41" s="653" t="s">
        <v>604</v>
      </c>
      <c r="B41" s="654"/>
      <c r="C41" s="646">
        <f>C42+C43</f>
        <v>0</v>
      </c>
      <c r="D41" s="646">
        <f>D42+D43</f>
        <v>0</v>
      </c>
      <c r="E41" s="647">
        <f>E42+E43</f>
        <v>0</v>
      </c>
      <c r="F41" s="648">
        <f>F42+F43</f>
        <v>0</v>
      </c>
      <c r="G41" s="645">
        <f t="shared" si="0"/>
        <v>0</v>
      </c>
      <c r="H41" s="649" t="str">
        <f t="shared" si="5"/>
        <v xml:space="preserve"> </v>
      </c>
      <c r="I41" s="650" t="str">
        <f t="shared" si="1"/>
        <v xml:space="preserve"> </v>
      </c>
      <c r="J41" s="648">
        <f>J42+J43</f>
        <v>0</v>
      </c>
      <c r="K41" s="651" t="str">
        <f t="shared" si="2"/>
        <v xml:space="preserve"> </v>
      </c>
      <c r="L41" s="646">
        <f>L42+L43</f>
        <v>0</v>
      </c>
      <c r="M41" s="652" t="str">
        <f t="shared" si="3"/>
        <v xml:space="preserve"> </v>
      </c>
      <c r="N41" s="646">
        <f>N42+N43</f>
        <v>0</v>
      </c>
      <c r="O41" s="652" t="str">
        <f t="shared" si="4"/>
        <v xml:space="preserve"> </v>
      </c>
    </row>
    <row r="42" spans="1:15" s="663" customFormat="1" ht="18.75" x14ac:dyDescent="0.2">
      <c r="A42" s="655" t="s">
        <v>598</v>
      </c>
      <c r="B42" s="656" t="s">
        <v>605</v>
      </c>
      <c r="C42" s="647"/>
      <c r="D42" s="647"/>
      <c r="E42" s="647"/>
      <c r="F42" s="657">
        <v>0</v>
      </c>
      <c r="G42" s="658">
        <f t="shared" si="0"/>
        <v>0</v>
      </c>
      <c r="H42" s="659" t="str">
        <f t="shared" si="5"/>
        <v xml:space="preserve"> </v>
      </c>
      <c r="I42" s="660" t="str">
        <f t="shared" si="1"/>
        <v xml:space="preserve"> </v>
      </c>
      <c r="J42" s="657">
        <v>0</v>
      </c>
      <c r="K42" s="661" t="str">
        <f t="shared" si="2"/>
        <v xml:space="preserve"> </v>
      </c>
      <c r="L42" s="647">
        <v>0</v>
      </c>
      <c r="M42" s="662" t="str">
        <f t="shared" si="3"/>
        <v xml:space="preserve"> </v>
      </c>
      <c r="N42" s="647">
        <v>0</v>
      </c>
      <c r="O42" s="662" t="str">
        <f t="shared" si="4"/>
        <v xml:space="preserve"> </v>
      </c>
    </row>
    <row r="43" spans="1:15" s="663" customFormat="1" ht="18.75" x14ac:dyDescent="0.2">
      <c r="A43" s="655" t="s">
        <v>600</v>
      </c>
      <c r="B43" s="656" t="s">
        <v>606</v>
      </c>
      <c r="C43" s="647"/>
      <c r="D43" s="647"/>
      <c r="E43" s="647"/>
      <c r="F43" s="657">
        <v>0</v>
      </c>
      <c r="G43" s="658">
        <f t="shared" si="0"/>
        <v>0</v>
      </c>
      <c r="H43" s="659" t="str">
        <f t="shared" si="5"/>
        <v xml:space="preserve"> </v>
      </c>
      <c r="I43" s="660" t="str">
        <f t="shared" si="1"/>
        <v xml:space="preserve"> </v>
      </c>
      <c r="J43" s="657">
        <v>0</v>
      </c>
      <c r="K43" s="661" t="str">
        <f t="shared" si="2"/>
        <v xml:space="preserve"> </v>
      </c>
      <c r="L43" s="647">
        <v>0</v>
      </c>
      <c r="M43" s="662" t="str">
        <f t="shared" si="3"/>
        <v xml:space="preserve"> </v>
      </c>
      <c r="N43" s="647">
        <v>0</v>
      </c>
      <c r="O43" s="662" t="str">
        <f t="shared" si="4"/>
        <v xml:space="preserve"> </v>
      </c>
    </row>
    <row r="44" spans="1:15" ht="18.75" x14ac:dyDescent="0.2">
      <c r="A44" s="653" t="s">
        <v>503</v>
      </c>
      <c r="B44" s="654" t="s">
        <v>607</v>
      </c>
      <c r="C44" s="646"/>
      <c r="D44" s="646"/>
      <c r="E44" s="647"/>
      <c r="F44" s="648">
        <v>0</v>
      </c>
      <c r="G44" s="645">
        <f t="shared" si="0"/>
        <v>0</v>
      </c>
      <c r="H44" s="649" t="str">
        <f t="shared" si="5"/>
        <v xml:space="preserve"> </v>
      </c>
      <c r="I44" s="650" t="str">
        <f t="shared" si="1"/>
        <v xml:space="preserve"> </v>
      </c>
      <c r="J44" s="648">
        <v>0</v>
      </c>
      <c r="K44" s="651" t="str">
        <f t="shared" si="2"/>
        <v xml:space="preserve"> </v>
      </c>
      <c r="L44" s="646">
        <v>0</v>
      </c>
      <c r="M44" s="652" t="str">
        <f t="shared" si="3"/>
        <v xml:space="preserve"> </v>
      </c>
      <c r="N44" s="646">
        <v>0</v>
      </c>
      <c r="O44" s="652" t="str">
        <f t="shared" si="4"/>
        <v xml:space="preserve"> </v>
      </c>
    </row>
    <row r="45" spans="1:15" ht="18.75" x14ac:dyDescent="0.2">
      <c r="A45" s="653" t="s">
        <v>608</v>
      </c>
      <c r="B45" s="654" t="s">
        <v>609</v>
      </c>
      <c r="C45" s="646"/>
      <c r="D45" s="646"/>
      <c r="E45" s="647"/>
      <c r="F45" s="648">
        <v>0</v>
      </c>
      <c r="G45" s="645">
        <f t="shared" si="0"/>
        <v>0</v>
      </c>
      <c r="H45" s="649" t="str">
        <f t="shared" si="5"/>
        <v xml:space="preserve"> </v>
      </c>
      <c r="I45" s="650" t="str">
        <f t="shared" si="1"/>
        <v xml:space="preserve"> </v>
      </c>
      <c r="J45" s="648">
        <v>0</v>
      </c>
      <c r="K45" s="651" t="str">
        <f t="shared" si="2"/>
        <v xml:space="preserve"> </v>
      </c>
      <c r="L45" s="646">
        <v>0</v>
      </c>
      <c r="M45" s="652" t="str">
        <f t="shared" si="3"/>
        <v xml:space="preserve"> </v>
      </c>
      <c r="N45" s="646">
        <v>0</v>
      </c>
      <c r="O45" s="652" t="str">
        <f t="shared" si="4"/>
        <v xml:space="preserve"> </v>
      </c>
    </row>
    <row r="46" spans="1:15" ht="31.5" x14ac:dyDescent="0.2">
      <c r="A46" s="653" t="s">
        <v>610</v>
      </c>
      <c r="B46" s="654"/>
      <c r="C46" s="646">
        <f>C47+C48</f>
        <v>0</v>
      </c>
      <c r="D46" s="646">
        <f>D47+D48</f>
        <v>0</v>
      </c>
      <c r="E46" s="647">
        <f>E47+E48</f>
        <v>0</v>
      </c>
      <c r="F46" s="648">
        <f>F47+F48</f>
        <v>0</v>
      </c>
      <c r="G46" s="645">
        <f>F46-D46</f>
        <v>0</v>
      </c>
      <c r="H46" s="649" t="str">
        <f t="shared" si="5"/>
        <v xml:space="preserve"> </v>
      </c>
      <c r="I46" s="650" t="str">
        <f>IF(C46=0," ",F46/C46)</f>
        <v xml:space="preserve"> </v>
      </c>
      <c r="J46" s="648">
        <f>J47+J48</f>
        <v>0</v>
      </c>
      <c r="K46" s="651" t="str">
        <f t="shared" si="2"/>
        <v xml:space="preserve"> </v>
      </c>
      <c r="L46" s="646">
        <f>L47+L48</f>
        <v>0</v>
      </c>
      <c r="M46" s="652" t="str">
        <f t="shared" si="3"/>
        <v xml:space="preserve"> </v>
      </c>
      <c r="N46" s="646">
        <f>N47+N48</f>
        <v>0</v>
      </c>
      <c r="O46" s="652" t="str">
        <f t="shared" si="4"/>
        <v xml:space="preserve"> </v>
      </c>
    </row>
    <row r="47" spans="1:15" s="663" customFormat="1" ht="18.75" x14ac:dyDescent="0.2">
      <c r="A47" s="655" t="s">
        <v>611</v>
      </c>
      <c r="B47" s="656" t="s">
        <v>523</v>
      </c>
      <c r="C47" s="647"/>
      <c r="D47" s="647"/>
      <c r="E47" s="647"/>
      <c r="F47" s="657">
        <v>0</v>
      </c>
      <c r="G47" s="658">
        <f t="shared" si="0"/>
        <v>0</v>
      </c>
      <c r="H47" s="659" t="str">
        <f t="shared" si="5"/>
        <v xml:space="preserve"> </v>
      </c>
      <c r="I47" s="660" t="str">
        <f t="shared" si="1"/>
        <v xml:space="preserve"> </v>
      </c>
      <c r="J47" s="657">
        <v>0</v>
      </c>
      <c r="K47" s="661" t="str">
        <f t="shared" si="2"/>
        <v xml:space="preserve"> </v>
      </c>
      <c r="L47" s="647">
        <v>0</v>
      </c>
      <c r="M47" s="662" t="str">
        <f t="shared" si="3"/>
        <v xml:space="preserve"> </v>
      </c>
      <c r="N47" s="647">
        <v>0</v>
      </c>
      <c r="O47" s="662" t="str">
        <f t="shared" si="4"/>
        <v xml:space="preserve"> </v>
      </c>
    </row>
    <row r="48" spans="1:15" s="663" customFormat="1" ht="18.75" x14ac:dyDescent="0.2">
      <c r="A48" s="655" t="s">
        <v>612</v>
      </c>
      <c r="B48" s="656" t="s">
        <v>534</v>
      </c>
      <c r="C48" s="647"/>
      <c r="D48" s="647"/>
      <c r="E48" s="647"/>
      <c r="F48" s="657">
        <v>0</v>
      </c>
      <c r="G48" s="658">
        <f t="shared" si="0"/>
        <v>0</v>
      </c>
      <c r="H48" s="659" t="str">
        <f t="shared" si="5"/>
        <v xml:space="preserve"> </v>
      </c>
      <c r="I48" s="660" t="str">
        <f t="shared" si="1"/>
        <v xml:space="preserve"> </v>
      </c>
      <c r="J48" s="657">
        <v>0</v>
      </c>
      <c r="K48" s="661" t="str">
        <f t="shared" si="2"/>
        <v xml:space="preserve"> </v>
      </c>
      <c r="L48" s="647">
        <v>0</v>
      </c>
      <c r="M48" s="662" t="str">
        <f t="shared" si="3"/>
        <v xml:space="preserve"> </v>
      </c>
      <c r="N48" s="647">
        <v>0</v>
      </c>
      <c r="O48" s="662" t="str">
        <f t="shared" si="4"/>
        <v xml:space="preserve"> </v>
      </c>
    </row>
    <row r="49" spans="1:15" ht="18.75" x14ac:dyDescent="0.2">
      <c r="A49" s="653" t="s">
        <v>535</v>
      </c>
      <c r="B49" s="654" t="s">
        <v>536</v>
      </c>
      <c r="C49" s="646"/>
      <c r="D49" s="646"/>
      <c r="E49" s="647"/>
      <c r="F49" s="648">
        <v>0</v>
      </c>
      <c r="G49" s="645">
        <f t="shared" si="0"/>
        <v>0</v>
      </c>
      <c r="H49" s="649" t="str">
        <f t="shared" si="5"/>
        <v xml:space="preserve"> </v>
      </c>
      <c r="I49" s="650" t="str">
        <f t="shared" si="1"/>
        <v xml:space="preserve"> </v>
      </c>
      <c r="J49" s="648">
        <v>0</v>
      </c>
      <c r="K49" s="651" t="str">
        <f t="shared" si="2"/>
        <v xml:space="preserve"> </v>
      </c>
      <c r="L49" s="646">
        <v>0</v>
      </c>
      <c r="M49" s="652" t="str">
        <f t="shared" si="3"/>
        <v xml:space="preserve"> </v>
      </c>
      <c r="N49" s="646">
        <v>0</v>
      </c>
      <c r="O49" s="652" t="str">
        <f t="shared" si="4"/>
        <v xml:space="preserve"> </v>
      </c>
    </row>
    <row r="50" spans="1:15" ht="38.25" x14ac:dyDescent="0.2">
      <c r="A50" s="653" t="s">
        <v>613</v>
      </c>
      <c r="B50" s="654" t="s">
        <v>614</v>
      </c>
      <c r="C50" s="646"/>
      <c r="D50" s="646"/>
      <c r="E50" s="647"/>
      <c r="F50" s="648"/>
      <c r="G50" s="645">
        <f t="shared" si="0"/>
        <v>0</v>
      </c>
      <c r="H50" s="649" t="str">
        <f t="shared" si="5"/>
        <v xml:space="preserve"> </v>
      </c>
      <c r="I50" s="650" t="str">
        <f t="shared" si="1"/>
        <v xml:space="preserve"> </v>
      </c>
      <c r="J50" s="648"/>
      <c r="K50" s="651" t="str">
        <f t="shared" si="2"/>
        <v xml:space="preserve"> </v>
      </c>
      <c r="L50" s="646"/>
      <c r="M50" s="652" t="str">
        <f t="shared" si="3"/>
        <v xml:space="preserve"> </v>
      </c>
      <c r="N50" s="646"/>
      <c r="O50" s="652" t="str">
        <f t="shared" si="4"/>
        <v xml:space="preserve"> </v>
      </c>
    </row>
    <row r="51" spans="1:15" ht="31.5" x14ac:dyDescent="0.2">
      <c r="A51" s="653" t="s">
        <v>615</v>
      </c>
      <c r="B51" s="654" t="s">
        <v>616</v>
      </c>
      <c r="C51" s="646"/>
      <c r="D51" s="646"/>
      <c r="E51" s="647"/>
      <c r="F51" s="648"/>
      <c r="G51" s="645">
        <f t="shared" si="0"/>
        <v>0</v>
      </c>
      <c r="H51" s="649" t="str">
        <f t="shared" si="5"/>
        <v xml:space="preserve"> </v>
      </c>
      <c r="I51" s="650" t="str">
        <f t="shared" si="1"/>
        <v xml:space="preserve"> </v>
      </c>
      <c r="J51" s="648"/>
      <c r="K51" s="651" t="str">
        <f t="shared" si="2"/>
        <v xml:space="preserve"> </v>
      </c>
      <c r="L51" s="646"/>
      <c r="M51" s="652" t="str">
        <f t="shared" si="3"/>
        <v xml:space="preserve"> </v>
      </c>
      <c r="N51" s="646"/>
      <c r="O51" s="652" t="str">
        <f t="shared" si="4"/>
        <v xml:space="preserve"> </v>
      </c>
    </row>
    <row r="52" spans="1:15" ht="18.75" x14ac:dyDescent="0.2">
      <c r="A52" s="664"/>
      <c r="B52" s="665"/>
      <c r="C52" s="666"/>
      <c r="D52" s="666"/>
      <c r="E52" s="666"/>
      <c r="F52" s="666"/>
      <c r="G52" s="666"/>
      <c r="H52" s="667"/>
      <c r="I52" s="667"/>
      <c r="J52" s="666"/>
      <c r="K52" s="667"/>
      <c r="L52" s="666"/>
      <c r="M52" s="667"/>
      <c r="N52" s="666"/>
      <c r="O52" s="667"/>
    </row>
    <row r="53" spans="1:15" ht="18.75" x14ac:dyDescent="0.2">
      <c r="A53" s="668" t="s">
        <v>617</v>
      </c>
    </row>
    <row r="54" spans="1:15" x14ac:dyDescent="0.2">
      <c r="H54" s="669"/>
    </row>
    <row r="55" spans="1:15" x14ac:dyDescent="0.2">
      <c r="H55" s="669"/>
    </row>
  </sheetData>
  <mergeCells count="16">
    <mergeCell ref="O6:O7"/>
    <mergeCell ref="A1:O1"/>
    <mergeCell ref="N2:O2"/>
    <mergeCell ref="A6:A7"/>
    <mergeCell ref="B6:B7"/>
    <mergeCell ref="C6:C7"/>
    <mergeCell ref="D6:D7"/>
    <mergeCell ref="E6:E7"/>
    <mergeCell ref="F6:F7"/>
    <mergeCell ref="G6:H6"/>
    <mergeCell ref="I6:I7"/>
    <mergeCell ref="J6:J7"/>
    <mergeCell ref="K6:K7"/>
    <mergeCell ref="L6:L7"/>
    <mergeCell ref="M6:M7"/>
    <mergeCell ref="N6:N7"/>
  </mergeCells>
  <printOptions horizontalCentered="1"/>
  <pageMargins left="0" right="0" top="0" bottom="0" header="0" footer="0"/>
  <pageSetup paperSize="9" scale="52" orientation="landscape" horizontalDpi="300" verticalDpi="300" r:id="rId1"/>
  <rowBreaks count="1" manualBreakCount="1">
    <brk id="34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Normal="100" zoomScaleSheetLayoutView="100" workbookViewId="0">
      <pane xSplit="1" ySplit="5" topLeftCell="C6" activePane="bottomRight" state="frozen"/>
      <selection activeCell="M13" sqref="M13"/>
      <selection pane="topRight" activeCell="M13" sqref="M13"/>
      <selection pane="bottomLeft" activeCell="M13" sqref="M13"/>
      <selection pane="bottomRight" activeCell="O2" sqref="O2"/>
    </sheetView>
  </sheetViews>
  <sheetFormatPr defaultRowHeight="15.75" x14ac:dyDescent="0.2"/>
  <cols>
    <col min="1" max="1" width="42.42578125" style="36" customWidth="1"/>
    <col min="2" max="2" width="14.42578125" style="36" customWidth="1"/>
    <col min="3" max="4" width="14.42578125" style="60" customWidth="1"/>
    <col min="5" max="5" width="14.5703125" style="60" customWidth="1"/>
    <col min="6" max="6" width="10.7109375" style="60" customWidth="1"/>
    <col min="7" max="7" width="14.42578125" style="35" customWidth="1"/>
    <col min="8" max="8" width="12.28515625" style="35" customWidth="1"/>
    <col min="9" max="9" width="13.28515625" style="61" customWidth="1"/>
    <col min="10" max="10" width="10.7109375" style="61" customWidth="1"/>
    <col min="11" max="11" width="14.85546875" style="61" customWidth="1"/>
    <col min="12" max="12" width="10.7109375" style="61" customWidth="1"/>
    <col min="13" max="13" width="15.85546875" style="61" customWidth="1"/>
    <col min="14" max="14" width="10.7109375" style="61" customWidth="1"/>
    <col min="15" max="16384" width="9.140625" style="61"/>
  </cols>
  <sheetData>
    <row r="1" spans="1:14" s="35" customFormat="1" x14ac:dyDescent="0.2">
      <c r="A1" s="673">
        <v>119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</row>
    <row r="2" spans="1:14" s="35" customFormat="1" ht="30" customHeight="1" x14ac:dyDescent="0.2">
      <c r="A2" s="36"/>
      <c r="B2" s="36"/>
      <c r="M2" s="675" t="s">
        <v>621</v>
      </c>
      <c r="N2" s="675"/>
    </row>
    <row r="3" spans="1:14" s="35" customFormat="1" ht="29.25" customHeight="1" x14ac:dyDescent="0.2">
      <c r="A3" s="674" t="s">
        <v>65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</row>
    <row r="4" spans="1:14" s="35" customFormat="1" x14ac:dyDescent="0.2">
      <c r="A4" s="28"/>
      <c r="B4" s="28"/>
      <c r="C4" s="28"/>
      <c r="D4" s="28"/>
      <c r="E4" s="28"/>
      <c r="F4" s="28"/>
      <c r="N4" s="29" t="s">
        <v>0</v>
      </c>
    </row>
    <row r="5" spans="1:14" s="35" customFormat="1" ht="42.75" x14ac:dyDescent="0.2">
      <c r="A5" s="62" t="s">
        <v>1</v>
      </c>
      <c r="B5" s="37" t="s">
        <v>24</v>
      </c>
      <c r="C5" s="37" t="s">
        <v>25</v>
      </c>
      <c r="D5" s="37" t="s">
        <v>19</v>
      </c>
      <c r="E5" s="37" t="s">
        <v>26</v>
      </c>
      <c r="F5" s="37" t="s">
        <v>19</v>
      </c>
      <c r="G5" s="37" t="s">
        <v>27</v>
      </c>
      <c r="H5" s="37" t="s">
        <v>19</v>
      </c>
      <c r="I5" s="37" t="s">
        <v>28</v>
      </c>
      <c r="J5" s="37" t="s">
        <v>19</v>
      </c>
      <c r="K5" s="37" t="s">
        <v>29</v>
      </c>
      <c r="L5" s="37" t="s">
        <v>19</v>
      </c>
      <c r="M5" s="37" t="s">
        <v>30</v>
      </c>
      <c r="N5" s="37" t="s">
        <v>19</v>
      </c>
    </row>
    <row r="6" spans="1:14" s="35" customFormat="1" ht="47.25" x14ac:dyDescent="0.2">
      <c r="A6" s="38" t="s">
        <v>66</v>
      </c>
      <c r="B6" s="63"/>
      <c r="C6" s="63"/>
      <c r="D6" s="64">
        <f>IF(B6=0,0,C6/B6)</f>
        <v>0</v>
      </c>
      <c r="E6" s="63"/>
      <c r="F6" s="40">
        <f>IF(C6=0,0,E6/C6)</f>
        <v>0</v>
      </c>
      <c r="G6" s="63">
        <f>ROUND(E6*G9,0)</f>
        <v>0</v>
      </c>
      <c r="H6" s="40">
        <f>IF(E6=0,0,G6/E6)</f>
        <v>0</v>
      </c>
      <c r="I6" s="63">
        <f>ROUND(G6*I9,0)</f>
        <v>0</v>
      </c>
      <c r="J6" s="40">
        <f>IF(G6=0,0,I6/G6)</f>
        <v>0</v>
      </c>
      <c r="K6" s="63">
        <f>ROUND(I6*K9,0)</f>
        <v>0</v>
      </c>
      <c r="L6" s="40">
        <f>IF(I6=0,0,K6/I6)</f>
        <v>0</v>
      </c>
      <c r="M6" s="63">
        <f>ROUND(K6*M9,0)</f>
        <v>0</v>
      </c>
      <c r="N6" s="40">
        <f>IF(K6=0,0,M6/K6)</f>
        <v>0</v>
      </c>
    </row>
    <row r="7" spans="1:14" s="35" customFormat="1" ht="31.5" x14ac:dyDescent="0.2">
      <c r="A7" s="38" t="s">
        <v>67</v>
      </c>
      <c r="B7" s="63"/>
      <c r="C7" s="63"/>
      <c r="D7" s="64">
        <f>IF(B7=0,0,C7/B7)</f>
        <v>0</v>
      </c>
      <c r="E7" s="63"/>
      <c r="F7" s="40">
        <f t="shared" ref="F7" si="0">IF(C7=0,0,E7/C7)</f>
        <v>0</v>
      </c>
      <c r="G7" s="63">
        <f>ROUND(G6*G8,0)</f>
        <v>0</v>
      </c>
      <c r="H7" s="40">
        <f>IF(E7=0,0,G7/E7)</f>
        <v>0</v>
      </c>
      <c r="I7" s="63">
        <f>ROUND(I6*I8,0)</f>
        <v>0</v>
      </c>
      <c r="J7" s="40">
        <f>IF(G7=0,0,I7/G7)</f>
        <v>0</v>
      </c>
      <c r="K7" s="63">
        <f>ROUND(K6*K8,0)</f>
        <v>0</v>
      </c>
      <c r="L7" s="40">
        <f>IF(I7=0,0,K7/I7)</f>
        <v>0</v>
      </c>
      <c r="M7" s="63">
        <f>ROUND(M6*M8,0)</f>
        <v>0</v>
      </c>
      <c r="N7" s="40">
        <f>IF(K7=0,0,M7/K7)</f>
        <v>0</v>
      </c>
    </row>
    <row r="8" spans="1:14" s="35" customFormat="1" ht="31.5" x14ac:dyDescent="0.2">
      <c r="A8" s="38" t="s">
        <v>68</v>
      </c>
      <c r="B8" s="64">
        <f>IF(B6=0,0,B7/B6)</f>
        <v>0</v>
      </c>
      <c r="C8" s="64">
        <f>IF(C6=0,0,C7/C6)</f>
        <v>0</v>
      </c>
      <c r="D8" s="52" t="s">
        <v>11</v>
      </c>
      <c r="E8" s="64">
        <f>IF(E6=0,0,E7/E6)</f>
        <v>0</v>
      </c>
      <c r="F8" s="52" t="s">
        <v>11</v>
      </c>
      <c r="G8" s="65">
        <f>ROUND(AVERAGE(C8,E8),4)</f>
        <v>0</v>
      </c>
      <c r="H8" s="52" t="s">
        <v>11</v>
      </c>
      <c r="I8" s="66">
        <f>G8</f>
        <v>0</v>
      </c>
      <c r="J8" s="52" t="s">
        <v>11</v>
      </c>
      <c r="K8" s="66">
        <f>I8</f>
        <v>0</v>
      </c>
      <c r="L8" s="52" t="s">
        <v>11</v>
      </c>
      <c r="M8" s="66">
        <f>K8</f>
        <v>0</v>
      </c>
      <c r="N8" s="52" t="s">
        <v>11</v>
      </c>
    </row>
    <row r="9" spans="1:14" s="35" customFormat="1" ht="30" x14ac:dyDescent="0.2">
      <c r="A9" s="67" t="s">
        <v>55</v>
      </c>
      <c r="B9" s="46" t="s">
        <v>11</v>
      </c>
      <c r="C9" s="46" t="s">
        <v>11</v>
      </c>
      <c r="D9" s="46" t="s">
        <v>11</v>
      </c>
      <c r="E9" s="46" t="s">
        <v>11</v>
      </c>
      <c r="F9" s="46" t="s">
        <v>11</v>
      </c>
      <c r="G9" s="68">
        <f>'182 1 01 02010'!G10</f>
        <v>0</v>
      </c>
      <c r="H9" s="46" t="s">
        <v>11</v>
      </c>
      <c r="I9" s="68">
        <f>'182 1 01 02010'!I10</f>
        <v>0</v>
      </c>
      <c r="J9" s="46" t="s">
        <v>11</v>
      </c>
      <c r="K9" s="68">
        <f>'182 1 01 02010'!K10</f>
        <v>0</v>
      </c>
      <c r="L9" s="46" t="s">
        <v>11</v>
      </c>
      <c r="M9" s="69">
        <f>'182 1 01 02010'!M10</f>
        <v>0</v>
      </c>
      <c r="N9" s="46" t="s">
        <v>11</v>
      </c>
    </row>
    <row r="10" spans="1:14" s="35" customFormat="1" ht="30" x14ac:dyDescent="0.2">
      <c r="A10" s="70" t="s">
        <v>69</v>
      </c>
      <c r="B10" s="52">
        <f>IF(B7=0,0,B17/B7)</f>
        <v>0</v>
      </c>
      <c r="C10" s="52">
        <f>IF(C7=0,0,C17/C7)</f>
        <v>0</v>
      </c>
      <c r="D10" s="52" t="s">
        <v>11</v>
      </c>
      <c r="E10" s="52">
        <f>IF(E7=0,0,E17/E7)</f>
        <v>0</v>
      </c>
      <c r="F10" s="52" t="s">
        <v>11</v>
      </c>
      <c r="G10" s="66">
        <f>ROUND(AVERAGE(B10,C10,E10),4)</f>
        <v>0</v>
      </c>
      <c r="H10" s="52" t="s">
        <v>11</v>
      </c>
      <c r="I10" s="66">
        <f>G10</f>
        <v>0</v>
      </c>
      <c r="J10" s="52" t="s">
        <v>11</v>
      </c>
      <c r="K10" s="66">
        <f>I10</f>
        <v>0</v>
      </c>
      <c r="L10" s="52" t="s">
        <v>11</v>
      </c>
      <c r="M10" s="66">
        <f>K10</f>
        <v>0</v>
      </c>
      <c r="N10" s="52" t="s">
        <v>11</v>
      </c>
    </row>
    <row r="11" spans="1:14" s="35" customFormat="1" ht="31.5" x14ac:dyDescent="0.2">
      <c r="A11" s="71" t="s">
        <v>6</v>
      </c>
      <c r="B11" s="52" t="s">
        <v>11</v>
      </c>
      <c r="C11" s="52" t="s">
        <v>11</v>
      </c>
      <c r="D11" s="52" t="s">
        <v>11</v>
      </c>
      <c r="E11" s="52" t="s">
        <v>11</v>
      </c>
      <c r="F11" s="52" t="s">
        <v>11</v>
      </c>
      <c r="G11" s="41">
        <f>ROUND(G12+G13+G16+G14+G15,0)</f>
        <v>0</v>
      </c>
      <c r="H11" s="52" t="s">
        <v>11</v>
      </c>
      <c r="I11" s="41">
        <f>ROUND(I12+I13+I16+I14+I15,0)</f>
        <v>0</v>
      </c>
      <c r="J11" s="52" t="s">
        <v>11</v>
      </c>
      <c r="K11" s="41">
        <f>ROUND(K12+K13+K16+K14+K15,0)</f>
        <v>0</v>
      </c>
      <c r="L11" s="52" t="s">
        <v>11</v>
      </c>
      <c r="M11" s="41">
        <f>ROUND(M12+M13+M16+M14+M15,0)</f>
        <v>0</v>
      </c>
      <c r="N11" s="52" t="s">
        <v>11</v>
      </c>
    </row>
    <row r="12" spans="1:14" s="35" customFormat="1" x14ac:dyDescent="0.2">
      <c r="A12" s="72" t="s">
        <v>60</v>
      </c>
      <c r="B12" s="52" t="s">
        <v>11</v>
      </c>
      <c r="C12" s="52" t="s">
        <v>11</v>
      </c>
      <c r="D12" s="52" t="s">
        <v>11</v>
      </c>
      <c r="E12" s="52" t="s">
        <v>11</v>
      </c>
      <c r="F12" s="52" t="s">
        <v>11</v>
      </c>
      <c r="G12" s="41"/>
      <c r="H12" s="52" t="s">
        <v>11</v>
      </c>
      <c r="I12" s="41"/>
      <c r="J12" s="52" t="s">
        <v>11</v>
      </c>
      <c r="K12" s="41"/>
      <c r="L12" s="52" t="s">
        <v>11</v>
      </c>
      <c r="M12" s="73"/>
      <c r="N12" s="52" t="s">
        <v>11</v>
      </c>
    </row>
    <row r="13" spans="1:14" s="35" customFormat="1" ht="47.25" x14ac:dyDescent="0.2">
      <c r="A13" s="72" t="s">
        <v>20</v>
      </c>
      <c r="B13" s="52" t="s">
        <v>11</v>
      </c>
      <c r="C13" s="52" t="s">
        <v>11</v>
      </c>
      <c r="D13" s="52" t="s">
        <v>11</v>
      </c>
      <c r="E13" s="52" t="s">
        <v>11</v>
      </c>
      <c r="F13" s="52" t="s">
        <v>11</v>
      </c>
      <c r="G13" s="41"/>
      <c r="H13" s="52" t="s">
        <v>11</v>
      </c>
      <c r="I13" s="74"/>
      <c r="J13" s="52" t="s">
        <v>11</v>
      </c>
      <c r="K13" s="74"/>
      <c r="L13" s="52" t="s">
        <v>11</v>
      </c>
      <c r="M13" s="75"/>
      <c r="N13" s="52" t="s">
        <v>11</v>
      </c>
    </row>
    <row r="14" spans="1:14" s="35" customFormat="1" x14ac:dyDescent="0.2">
      <c r="A14" s="72" t="s">
        <v>62</v>
      </c>
      <c r="B14" s="52" t="s">
        <v>11</v>
      </c>
      <c r="C14" s="52" t="s">
        <v>11</v>
      </c>
      <c r="D14" s="52" t="s">
        <v>11</v>
      </c>
      <c r="E14" s="52" t="s">
        <v>11</v>
      </c>
      <c r="F14" s="52" t="s">
        <v>11</v>
      </c>
      <c r="G14" s="41"/>
      <c r="H14" s="52" t="s">
        <v>11</v>
      </c>
      <c r="I14" s="41"/>
      <c r="J14" s="52" t="s">
        <v>11</v>
      </c>
      <c r="K14" s="41"/>
      <c r="L14" s="52" t="s">
        <v>11</v>
      </c>
      <c r="M14" s="41"/>
      <c r="N14" s="52" t="s">
        <v>11</v>
      </c>
    </row>
    <row r="15" spans="1:14" s="35" customFormat="1" ht="31.5" x14ac:dyDescent="0.2">
      <c r="A15" s="54" t="s">
        <v>63</v>
      </c>
      <c r="B15" s="52" t="s">
        <v>11</v>
      </c>
      <c r="C15" s="52" t="s">
        <v>11</v>
      </c>
      <c r="D15" s="52" t="s">
        <v>11</v>
      </c>
      <c r="E15" s="52" t="s">
        <v>11</v>
      </c>
      <c r="F15" s="52" t="s">
        <v>11</v>
      </c>
      <c r="G15" s="41"/>
      <c r="H15" s="52" t="s">
        <v>11</v>
      </c>
      <c r="I15" s="41"/>
      <c r="J15" s="52" t="s">
        <v>11</v>
      </c>
      <c r="K15" s="41"/>
      <c r="L15" s="52" t="s">
        <v>11</v>
      </c>
      <c r="M15" s="41"/>
      <c r="N15" s="52" t="s">
        <v>11</v>
      </c>
    </row>
    <row r="16" spans="1:14" s="35" customFormat="1" ht="31.5" x14ac:dyDescent="0.2">
      <c r="A16" s="53" t="s">
        <v>70</v>
      </c>
      <c r="B16" s="52" t="s">
        <v>11</v>
      </c>
      <c r="C16" s="52" t="s">
        <v>11</v>
      </c>
      <c r="D16" s="52" t="s">
        <v>11</v>
      </c>
      <c r="E16" s="52" t="s">
        <v>11</v>
      </c>
      <c r="F16" s="52" t="s">
        <v>11</v>
      </c>
      <c r="G16" s="41"/>
      <c r="H16" s="52" t="s">
        <v>11</v>
      </c>
      <c r="I16" s="41"/>
      <c r="J16" s="52" t="s">
        <v>11</v>
      </c>
      <c r="K16" s="41"/>
      <c r="L16" s="52" t="s">
        <v>11</v>
      </c>
      <c r="M16" s="41"/>
      <c r="N16" s="52" t="s">
        <v>11</v>
      </c>
    </row>
    <row r="17" spans="1:14" s="59" customFormat="1" ht="24.75" customHeight="1" x14ac:dyDescent="0.2">
      <c r="A17" s="76" t="s">
        <v>71</v>
      </c>
      <c r="B17" s="77">
        <f>B18+B20</f>
        <v>0</v>
      </c>
      <c r="C17" s="77">
        <f>C18+C20</f>
        <v>0</v>
      </c>
      <c r="D17" s="78">
        <f>IF(B17=0,0,C17/B17)</f>
        <v>0</v>
      </c>
      <c r="E17" s="77">
        <f>E18+E20</f>
        <v>0</v>
      </c>
      <c r="F17" s="79">
        <f>IF(C17=0,0,E17/C17)</f>
        <v>0</v>
      </c>
      <c r="G17" s="80">
        <f>ROUND(G10*G7+G11,0)</f>
        <v>0</v>
      </c>
      <c r="H17" s="79">
        <f>IF(E17=0,0,G17/E17)</f>
        <v>0</v>
      </c>
      <c r="I17" s="80">
        <f>ROUND(I10*I7+I11,0)</f>
        <v>0</v>
      </c>
      <c r="J17" s="79">
        <f>IF(G17=0,0,I17/G17)</f>
        <v>0</v>
      </c>
      <c r="K17" s="80">
        <f>ROUND(K10*K7+K11,0)</f>
        <v>0</v>
      </c>
      <c r="L17" s="79">
        <f>IF(I17=0,0,K17/I17)</f>
        <v>0</v>
      </c>
      <c r="M17" s="80">
        <f>ROUND(M10*M7+M11,0)</f>
        <v>0</v>
      </c>
      <c r="N17" s="79">
        <f>IF(K17=0,0,M17/K17)</f>
        <v>0</v>
      </c>
    </row>
    <row r="18" spans="1:14" s="59" customFormat="1" ht="24.75" customHeight="1" x14ac:dyDescent="0.2">
      <c r="A18" s="55" t="s">
        <v>72</v>
      </c>
      <c r="B18" s="56"/>
      <c r="C18" s="56"/>
      <c r="D18" s="81">
        <f>IF(B18=0,0,C18/B18)</f>
        <v>0</v>
      </c>
      <c r="E18" s="56"/>
      <c r="F18" s="57">
        <f>IF(C18=0,0,E18/C18)</f>
        <v>0</v>
      </c>
      <c r="G18" s="58">
        <f>ROUND(G17*G19,0)</f>
        <v>0</v>
      </c>
      <c r="H18" s="57">
        <f>IF(E18=0,0,G18/E18)</f>
        <v>0</v>
      </c>
      <c r="I18" s="58">
        <f>ROUND(I17*I19,0)</f>
        <v>0</v>
      </c>
      <c r="J18" s="57">
        <f>IF(G18=0,0,I18/G18)</f>
        <v>0</v>
      </c>
      <c r="K18" s="58">
        <f>ROUND(K17*K19,0)</f>
        <v>0</v>
      </c>
      <c r="L18" s="57">
        <f>IF(I18=0,0,K18/I18)</f>
        <v>0</v>
      </c>
      <c r="M18" s="58">
        <f>ROUND(M17*M19,0)</f>
        <v>0</v>
      </c>
      <c r="N18" s="57">
        <f>IF(K18=0,0,M18/K18)</f>
        <v>0</v>
      </c>
    </row>
    <row r="19" spans="1:14" s="59" customFormat="1" x14ac:dyDescent="0.2">
      <c r="A19" s="82" t="s">
        <v>73</v>
      </c>
      <c r="B19" s="40">
        <f>IF(B17=0,0,B18/B17)</f>
        <v>0</v>
      </c>
      <c r="C19" s="40">
        <f>IF(C17=0,0,C18/C17)</f>
        <v>0</v>
      </c>
      <c r="D19" s="52" t="s">
        <v>11</v>
      </c>
      <c r="E19" s="40">
        <f>IF(E17=0,0,E18/E17)</f>
        <v>0</v>
      </c>
      <c r="F19" s="52" t="s">
        <v>11</v>
      </c>
      <c r="G19" s="83">
        <f>ROUND(AVERAGE(B19,C19,E19),4)</f>
        <v>0</v>
      </c>
      <c r="H19" s="52" t="s">
        <v>11</v>
      </c>
      <c r="I19" s="83">
        <f>G19</f>
        <v>0</v>
      </c>
      <c r="J19" s="52" t="s">
        <v>11</v>
      </c>
      <c r="K19" s="83">
        <f>I19</f>
        <v>0</v>
      </c>
      <c r="L19" s="52" t="s">
        <v>11</v>
      </c>
      <c r="M19" s="83">
        <f>K19</f>
        <v>0</v>
      </c>
      <c r="N19" s="52" t="s">
        <v>11</v>
      </c>
    </row>
    <row r="20" spans="1:14" s="59" customFormat="1" ht="24.75" customHeight="1" x14ac:dyDescent="0.2">
      <c r="A20" s="55" t="s">
        <v>74</v>
      </c>
      <c r="B20" s="56"/>
      <c r="C20" s="56"/>
      <c r="D20" s="81">
        <f>IF(B20=0,0,C20/B20)</f>
        <v>0</v>
      </c>
      <c r="E20" s="56"/>
      <c r="F20" s="57">
        <f>IF(C20=0,0,E20/C20)</f>
        <v>0</v>
      </c>
      <c r="G20" s="58">
        <f>ROUND(G17-G18,0)</f>
        <v>0</v>
      </c>
      <c r="H20" s="57">
        <f>IF(E20=0,0,G20/E20)</f>
        <v>0</v>
      </c>
      <c r="I20" s="58">
        <f>ROUND(I17-I18,0)</f>
        <v>0</v>
      </c>
      <c r="J20" s="57">
        <f>IF(G20=0,0,I20/G20)</f>
        <v>0</v>
      </c>
      <c r="K20" s="58">
        <f>ROUND(K17-K18,0)</f>
        <v>0</v>
      </c>
      <c r="L20" s="57">
        <f>IF(I20=0,0,K20/I20)</f>
        <v>0</v>
      </c>
      <c r="M20" s="58">
        <f>ROUND(M17-M18,0)</f>
        <v>0</v>
      </c>
      <c r="N20" s="57">
        <f>IF(K20=0,0,M20/K20)</f>
        <v>0</v>
      </c>
    </row>
    <row r="21" spans="1:14" x14ac:dyDescent="0.2">
      <c r="A21" s="82" t="s">
        <v>73</v>
      </c>
      <c r="B21" s="40">
        <f>1-B19</f>
        <v>1</v>
      </c>
      <c r="C21" s="40">
        <f>1-C19</f>
        <v>1</v>
      </c>
      <c r="D21" s="52" t="s">
        <v>11</v>
      </c>
      <c r="E21" s="40">
        <f>1-E19</f>
        <v>1</v>
      </c>
      <c r="F21" s="52" t="s">
        <v>11</v>
      </c>
      <c r="G21" s="83">
        <f>1-G19</f>
        <v>1</v>
      </c>
      <c r="H21" s="52" t="s">
        <v>11</v>
      </c>
      <c r="I21" s="83">
        <f>G21</f>
        <v>1</v>
      </c>
      <c r="J21" s="52" t="s">
        <v>11</v>
      </c>
      <c r="K21" s="83">
        <f>I21</f>
        <v>1</v>
      </c>
      <c r="L21" s="52" t="s">
        <v>11</v>
      </c>
      <c r="M21" s="83">
        <f>K21</f>
        <v>1</v>
      </c>
      <c r="N21" s="52" t="s">
        <v>11</v>
      </c>
    </row>
  </sheetData>
  <mergeCells count="3">
    <mergeCell ref="A1:N1"/>
    <mergeCell ref="M2:N2"/>
    <mergeCell ref="A3:N3"/>
  </mergeCells>
  <printOptions horizontalCentered="1"/>
  <pageMargins left="0" right="0" top="0.39370078740157483" bottom="0.19685039370078741" header="0.31496062992125984" footer="0.31496062992125984"/>
  <pageSetup paperSize="9" scale="6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opLeftCell="B1" zoomScaleNormal="100" zoomScaleSheetLayoutView="100" workbookViewId="0">
      <selection activeCell="O2" sqref="O2"/>
    </sheetView>
  </sheetViews>
  <sheetFormatPr defaultRowHeight="15.75" x14ac:dyDescent="0.2"/>
  <cols>
    <col min="1" max="1" width="42.140625" style="84" customWidth="1"/>
    <col min="2" max="2" width="14.42578125" style="84" customWidth="1"/>
    <col min="3" max="3" width="14.5703125" style="84" customWidth="1"/>
    <col min="4" max="4" width="10.7109375" style="84" customWidth="1"/>
    <col min="5" max="5" width="14.42578125" style="84" customWidth="1"/>
    <col min="6" max="6" width="10.7109375" style="84" customWidth="1"/>
    <col min="7" max="7" width="13.28515625" style="84" customWidth="1"/>
    <col min="8" max="8" width="10.7109375" style="84" customWidth="1"/>
    <col min="9" max="9" width="14.85546875" style="84" customWidth="1"/>
    <col min="10" max="10" width="10.7109375" style="84" customWidth="1"/>
    <col min="11" max="11" width="15.85546875" style="86" customWidth="1"/>
    <col min="12" max="12" width="10.7109375" style="86" customWidth="1"/>
    <col min="13" max="13" width="15.5703125" style="84" customWidth="1"/>
    <col min="14" max="14" width="10.7109375" style="84" customWidth="1"/>
    <col min="15" max="15" width="13.140625" style="84" bestFit="1" customWidth="1"/>
    <col min="16" max="16384" width="9.140625" style="84"/>
  </cols>
  <sheetData>
    <row r="1" spans="1:15" x14ac:dyDescent="0.2">
      <c r="A1" s="676">
        <v>120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</row>
    <row r="2" spans="1:15" ht="35.25" customHeight="1" x14ac:dyDescent="0.2">
      <c r="I2" s="85"/>
      <c r="J2" s="85"/>
      <c r="M2" s="677" t="s">
        <v>622</v>
      </c>
      <c r="N2" s="677"/>
      <c r="O2" s="85"/>
    </row>
    <row r="3" spans="1:15" ht="60.75" customHeight="1" x14ac:dyDescent="0.2">
      <c r="A3" s="678" t="s">
        <v>75</v>
      </c>
      <c r="B3" s="678"/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</row>
    <row r="4" spans="1:15" x14ac:dyDescent="0.2">
      <c r="N4" s="87" t="s">
        <v>0</v>
      </c>
    </row>
    <row r="5" spans="1:15" s="88" customFormat="1" ht="42.75" x14ac:dyDescent="0.2">
      <c r="A5" s="30" t="s">
        <v>76</v>
      </c>
      <c r="B5" s="37" t="s">
        <v>24</v>
      </c>
      <c r="C5" s="37" t="s">
        <v>25</v>
      </c>
      <c r="D5" s="37" t="s">
        <v>19</v>
      </c>
      <c r="E5" s="37" t="s">
        <v>26</v>
      </c>
      <c r="F5" s="37" t="s">
        <v>19</v>
      </c>
      <c r="G5" s="37" t="s">
        <v>27</v>
      </c>
      <c r="H5" s="37" t="s">
        <v>19</v>
      </c>
      <c r="I5" s="37" t="s">
        <v>28</v>
      </c>
      <c r="J5" s="37" t="s">
        <v>19</v>
      </c>
      <c r="K5" s="37" t="s">
        <v>29</v>
      </c>
      <c r="L5" s="37" t="s">
        <v>19</v>
      </c>
      <c r="M5" s="37" t="s">
        <v>30</v>
      </c>
      <c r="N5" s="37" t="s">
        <v>19</v>
      </c>
    </row>
    <row r="6" spans="1:15" s="91" customFormat="1" ht="27.75" customHeight="1" x14ac:dyDescent="0.2">
      <c r="A6" s="55" t="s">
        <v>17</v>
      </c>
      <c r="B6" s="89"/>
      <c r="C6" s="89"/>
      <c r="D6" s="90">
        <f>IF(B6=0,0,C6/B6)</f>
        <v>0</v>
      </c>
      <c r="E6" s="89"/>
      <c r="F6" s="90">
        <f>IF(C6=0,0,E6/C6)</f>
        <v>0</v>
      </c>
      <c r="G6" s="89">
        <f>ROUND(G9*G8*G10*G7+G11,0)</f>
        <v>0</v>
      </c>
      <c r="H6" s="90">
        <f>IF(E6=0,0,G6/E6)</f>
        <v>0</v>
      </c>
      <c r="I6" s="89">
        <f>ROUND(I9*I8*I10*I7+I11,0)</f>
        <v>0</v>
      </c>
      <c r="J6" s="90">
        <f>IF(G6=0,0,I6/G6)</f>
        <v>0</v>
      </c>
      <c r="K6" s="89">
        <f>ROUND(K9*K8*K10*K7+K11,0)</f>
        <v>0</v>
      </c>
      <c r="L6" s="90">
        <f>IF(I6=0,0,K6/I6)</f>
        <v>0</v>
      </c>
      <c r="M6" s="89">
        <f>ROUND(M9*M8*M10*M7+M11,0)</f>
        <v>0</v>
      </c>
      <c r="N6" s="90">
        <f>IF(K6=0,0,M6/K6)</f>
        <v>0</v>
      </c>
    </row>
    <row r="7" spans="1:15" ht="30" x14ac:dyDescent="0.2">
      <c r="A7" s="92" t="s">
        <v>77</v>
      </c>
      <c r="B7" s="93"/>
      <c r="C7" s="93"/>
      <c r="D7" s="94">
        <f t="shared" ref="D7:D9" si="0">IF(B7=0,0,C7/B7)</f>
        <v>0</v>
      </c>
      <c r="E7" s="93"/>
      <c r="F7" s="94">
        <f t="shared" ref="F7:N9" si="1">IF(C7=0,0,E7/C7)</f>
        <v>0</v>
      </c>
      <c r="G7" s="93"/>
      <c r="H7" s="94">
        <f t="shared" si="1"/>
        <v>0</v>
      </c>
      <c r="I7" s="93"/>
      <c r="J7" s="94">
        <f t="shared" si="1"/>
        <v>0</v>
      </c>
      <c r="K7" s="93"/>
      <c r="L7" s="94">
        <f t="shared" si="1"/>
        <v>0</v>
      </c>
      <c r="M7" s="93"/>
      <c r="N7" s="94">
        <f t="shared" si="1"/>
        <v>0</v>
      </c>
    </row>
    <row r="8" spans="1:15" ht="30" x14ac:dyDescent="0.2">
      <c r="A8" s="82" t="s">
        <v>78</v>
      </c>
      <c r="B8" s="95"/>
      <c r="C8" s="95"/>
      <c r="D8" s="96">
        <f t="shared" si="0"/>
        <v>0</v>
      </c>
      <c r="E8" s="95"/>
      <c r="F8" s="96">
        <f t="shared" si="1"/>
        <v>0</v>
      </c>
      <c r="G8" s="95"/>
      <c r="H8" s="96">
        <f t="shared" si="1"/>
        <v>0</v>
      </c>
      <c r="I8" s="95">
        <f>G8</f>
        <v>0</v>
      </c>
      <c r="J8" s="96">
        <f t="shared" si="1"/>
        <v>0</v>
      </c>
      <c r="K8" s="95">
        <f>I8</f>
        <v>0</v>
      </c>
      <c r="L8" s="96">
        <f t="shared" si="1"/>
        <v>0</v>
      </c>
      <c r="M8" s="95">
        <f t="shared" ref="M8:M9" si="2">K8</f>
        <v>0</v>
      </c>
      <c r="N8" s="96">
        <f t="shared" si="1"/>
        <v>0</v>
      </c>
    </row>
    <row r="9" spans="1:15" ht="30" x14ac:dyDescent="0.2">
      <c r="A9" s="82" t="s">
        <v>79</v>
      </c>
      <c r="B9" s="97">
        <f>IF(B8=0,0,ROUND((B6/B7)/B8,1))</f>
        <v>0</v>
      </c>
      <c r="C9" s="97">
        <f>IF(C8=0,0,ROUND((C6/C7)/C8,1))</f>
        <v>0</v>
      </c>
      <c r="D9" s="96">
        <f t="shared" si="0"/>
        <v>0</v>
      </c>
      <c r="E9" s="97">
        <f>IF(E8=0,0,ROUND((E6/E7)/E8,1))</f>
        <v>0</v>
      </c>
      <c r="F9" s="96">
        <f t="shared" si="1"/>
        <v>0</v>
      </c>
      <c r="G9" s="97">
        <f>E9</f>
        <v>0</v>
      </c>
      <c r="H9" s="96">
        <f t="shared" si="1"/>
        <v>0</v>
      </c>
      <c r="I9" s="97">
        <f>G9</f>
        <v>0</v>
      </c>
      <c r="J9" s="96">
        <f t="shared" si="1"/>
        <v>0</v>
      </c>
      <c r="K9" s="97">
        <f>I9</f>
        <v>0</v>
      </c>
      <c r="L9" s="96">
        <f t="shared" si="1"/>
        <v>0</v>
      </c>
      <c r="M9" s="97">
        <f t="shared" si="2"/>
        <v>0</v>
      </c>
      <c r="N9" s="96">
        <f t="shared" si="1"/>
        <v>0</v>
      </c>
    </row>
    <row r="10" spans="1:15" x14ac:dyDescent="0.2">
      <c r="A10" s="82" t="s">
        <v>80</v>
      </c>
      <c r="B10" s="52" t="s">
        <v>11</v>
      </c>
      <c r="C10" s="52" t="s">
        <v>11</v>
      </c>
      <c r="D10" s="52" t="s">
        <v>11</v>
      </c>
      <c r="E10" s="52" t="s">
        <v>11</v>
      </c>
      <c r="F10" s="52" t="s">
        <v>11</v>
      </c>
      <c r="G10" s="98"/>
      <c r="H10" s="52" t="s">
        <v>11</v>
      </c>
      <c r="I10" s="98">
        <f>G10</f>
        <v>0</v>
      </c>
      <c r="J10" s="52" t="s">
        <v>11</v>
      </c>
      <c r="K10" s="98">
        <f>I10</f>
        <v>0</v>
      </c>
      <c r="L10" s="52" t="s">
        <v>11</v>
      </c>
      <c r="M10" s="98">
        <f>K10</f>
        <v>0</v>
      </c>
      <c r="N10" s="52" t="s">
        <v>11</v>
      </c>
    </row>
    <row r="11" spans="1:15" ht="30" x14ac:dyDescent="0.2">
      <c r="A11" s="82" t="s">
        <v>6</v>
      </c>
      <c r="B11" s="52" t="s">
        <v>11</v>
      </c>
      <c r="C11" s="52" t="s">
        <v>11</v>
      </c>
      <c r="D11" s="52" t="s">
        <v>11</v>
      </c>
      <c r="E11" s="52" t="s">
        <v>11</v>
      </c>
      <c r="F11" s="52" t="s">
        <v>11</v>
      </c>
      <c r="G11" s="95">
        <f>G12+G13</f>
        <v>0</v>
      </c>
      <c r="H11" s="52" t="s">
        <v>11</v>
      </c>
      <c r="I11" s="95">
        <f>I12+I13</f>
        <v>0</v>
      </c>
      <c r="J11" s="52" t="s">
        <v>11</v>
      </c>
      <c r="K11" s="95">
        <f>K12+K13</f>
        <v>0</v>
      </c>
      <c r="L11" s="52" t="s">
        <v>11</v>
      </c>
      <c r="M11" s="95">
        <f>M12+M13</f>
        <v>0</v>
      </c>
      <c r="N11" s="52" t="s">
        <v>11</v>
      </c>
    </row>
    <row r="12" spans="1:15" ht="31.5" x14ac:dyDescent="0.2">
      <c r="A12" s="53" t="s">
        <v>81</v>
      </c>
      <c r="B12" s="52" t="s">
        <v>11</v>
      </c>
      <c r="C12" s="52" t="s">
        <v>11</v>
      </c>
      <c r="D12" s="52" t="s">
        <v>11</v>
      </c>
      <c r="E12" s="52" t="s">
        <v>11</v>
      </c>
      <c r="F12" s="52" t="s">
        <v>11</v>
      </c>
      <c r="G12" s="95"/>
      <c r="H12" s="52" t="s">
        <v>11</v>
      </c>
      <c r="I12" s="95"/>
      <c r="J12" s="52" t="s">
        <v>11</v>
      </c>
      <c r="K12" s="95"/>
      <c r="L12" s="52" t="s">
        <v>11</v>
      </c>
      <c r="M12" s="95"/>
      <c r="N12" s="52" t="s">
        <v>11</v>
      </c>
    </row>
    <row r="13" spans="1:15" x14ac:dyDescent="0.2">
      <c r="A13" s="53" t="s">
        <v>82</v>
      </c>
      <c r="B13" s="52" t="s">
        <v>11</v>
      </c>
      <c r="C13" s="52" t="s">
        <v>11</v>
      </c>
      <c r="D13" s="52" t="s">
        <v>11</v>
      </c>
      <c r="E13" s="52" t="s">
        <v>11</v>
      </c>
      <c r="F13" s="52" t="s">
        <v>11</v>
      </c>
      <c r="G13" s="95"/>
      <c r="H13" s="52" t="s">
        <v>11</v>
      </c>
      <c r="I13" s="95"/>
      <c r="J13" s="52" t="s">
        <v>11</v>
      </c>
      <c r="K13" s="95"/>
      <c r="L13" s="52" t="s">
        <v>11</v>
      </c>
      <c r="M13" s="95"/>
      <c r="N13" s="52" t="s">
        <v>11</v>
      </c>
    </row>
  </sheetData>
  <mergeCells count="3">
    <mergeCell ref="A1:N1"/>
    <mergeCell ref="M2:N2"/>
    <mergeCell ref="A3:N3"/>
  </mergeCells>
  <printOptions horizontalCentered="1"/>
  <pageMargins left="0" right="0" top="0.39370078740157483" bottom="0.19685039370078741" header="0.31496062992125984" footer="0.31496062992125984"/>
  <pageSetup paperSize="9" scale="7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view="pageBreakPreview" zoomScaleNormal="100" zoomScaleSheetLayoutView="100" workbookViewId="0">
      <pane xSplit="1" ySplit="5" topLeftCell="B6" activePane="bottomRight" state="frozen"/>
      <selection activeCell="M13" sqref="M13"/>
      <selection pane="topRight" activeCell="M13" sqref="M13"/>
      <selection pane="bottomLeft" activeCell="M13" sqref="M13"/>
      <selection pane="bottomRight" activeCell="O2" sqref="O2"/>
    </sheetView>
  </sheetViews>
  <sheetFormatPr defaultRowHeight="15.75" x14ac:dyDescent="0.2"/>
  <cols>
    <col min="1" max="1" width="36.85546875" style="36" customWidth="1"/>
    <col min="2" max="2" width="14.42578125" style="36" customWidth="1"/>
    <col min="3" max="3" width="14.42578125" style="60" customWidth="1"/>
    <col min="4" max="4" width="10.7109375" style="60" customWidth="1"/>
    <col min="5" max="5" width="14.5703125" style="60" customWidth="1"/>
    <col min="6" max="6" width="10.7109375" style="60" customWidth="1"/>
    <col min="7" max="7" width="14.42578125" style="35" customWidth="1"/>
    <col min="8" max="8" width="10.7109375" style="35" customWidth="1"/>
    <col min="9" max="9" width="14.5703125" style="61" customWidth="1"/>
    <col min="10" max="10" width="10.7109375" style="61" customWidth="1"/>
    <col min="11" max="11" width="14.85546875" style="61" customWidth="1"/>
    <col min="12" max="12" width="10.7109375" style="61" customWidth="1"/>
    <col min="13" max="13" width="15.85546875" style="61" customWidth="1"/>
    <col min="14" max="14" width="10.7109375" style="61" customWidth="1"/>
    <col min="15" max="16384" width="9.140625" style="61"/>
  </cols>
  <sheetData>
    <row r="1" spans="1:14" s="35" customFormat="1" x14ac:dyDescent="0.2">
      <c r="A1" s="673">
        <v>121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</row>
    <row r="2" spans="1:14" s="35" customFormat="1" ht="36.75" customHeight="1" x14ac:dyDescent="0.2">
      <c r="A2" s="36"/>
      <c r="B2" s="36"/>
      <c r="M2" s="675" t="s">
        <v>623</v>
      </c>
      <c r="N2" s="675"/>
    </row>
    <row r="3" spans="1:14" s="35" customFormat="1" ht="42" customHeight="1" x14ac:dyDescent="0.2">
      <c r="A3" s="674" t="s">
        <v>83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</row>
    <row r="4" spans="1:14" s="35" customFormat="1" x14ac:dyDescent="0.2">
      <c r="A4" s="28"/>
      <c r="B4" s="28"/>
      <c r="C4" s="28"/>
      <c r="D4" s="28"/>
      <c r="E4" s="28"/>
      <c r="F4" s="28"/>
      <c r="N4" s="29" t="s">
        <v>0</v>
      </c>
    </row>
    <row r="5" spans="1:14" s="35" customFormat="1" ht="42.75" x14ac:dyDescent="0.2">
      <c r="A5" s="62" t="s">
        <v>1</v>
      </c>
      <c r="B5" s="62" t="s">
        <v>24</v>
      </c>
      <c r="C5" s="37" t="s">
        <v>25</v>
      </c>
      <c r="D5" s="37" t="s">
        <v>19</v>
      </c>
      <c r="E5" s="37" t="s">
        <v>26</v>
      </c>
      <c r="F5" s="37" t="s">
        <v>19</v>
      </c>
      <c r="G5" s="37" t="s">
        <v>27</v>
      </c>
      <c r="H5" s="37" t="s">
        <v>19</v>
      </c>
      <c r="I5" s="37" t="s">
        <v>28</v>
      </c>
      <c r="J5" s="37" t="s">
        <v>19</v>
      </c>
      <c r="K5" s="37" t="s">
        <v>29</v>
      </c>
      <c r="L5" s="37" t="s">
        <v>19</v>
      </c>
      <c r="M5" s="37" t="s">
        <v>30</v>
      </c>
      <c r="N5" s="37" t="s">
        <v>19</v>
      </c>
    </row>
    <row r="6" spans="1:14" ht="47.25" x14ac:dyDescent="0.2">
      <c r="A6" s="71" t="s">
        <v>84</v>
      </c>
      <c r="B6" s="41"/>
      <c r="C6" s="41"/>
      <c r="D6" s="52">
        <f>IF(B6=0,0,C6/B6)</f>
        <v>0</v>
      </c>
      <c r="E6" s="41"/>
      <c r="F6" s="52">
        <f>IF(C6=0,0,E6/C6)</f>
        <v>0</v>
      </c>
      <c r="G6" s="41">
        <f>ROUND(E6*G8,0)</f>
        <v>0</v>
      </c>
      <c r="H6" s="96">
        <f>IF(E6=0,0,G6/E6)</f>
        <v>0</v>
      </c>
      <c r="I6" s="41">
        <f>ROUND(G6*I8,0)</f>
        <v>0</v>
      </c>
      <c r="J6" s="96">
        <f>IF(G6=0,0,I6/G6)</f>
        <v>0</v>
      </c>
      <c r="K6" s="41">
        <f>ROUND(I6*K8,0)</f>
        <v>0</v>
      </c>
      <c r="L6" s="96">
        <f>IF(I6=0,0,K6/I6)</f>
        <v>0</v>
      </c>
      <c r="M6" s="41">
        <f>ROUND(K6*M8,0)</f>
        <v>0</v>
      </c>
      <c r="N6" s="99">
        <f>IF(K6=0,0,M6/K6)</f>
        <v>0</v>
      </c>
    </row>
    <row r="7" spans="1:14" ht="31.5" x14ac:dyDescent="0.2">
      <c r="A7" s="71" t="s">
        <v>85</v>
      </c>
      <c r="B7" s="41"/>
      <c r="C7" s="41"/>
      <c r="D7" s="52">
        <f>IF(B7=0,0,C7/B7)</f>
        <v>0</v>
      </c>
      <c r="E7" s="41"/>
      <c r="F7" s="52">
        <f>IF(C7=0,0,E7/C7)</f>
        <v>0</v>
      </c>
      <c r="G7" s="41">
        <f>ROUND(E7*G8,0)</f>
        <v>0</v>
      </c>
      <c r="H7" s="96">
        <f>IF(E7=0,0,G7/E7)</f>
        <v>0</v>
      </c>
      <c r="I7" s="41">
        <f>ROUND(G7*I8,0)</f>
        <v>0</v>
      </c>
      <c r="J7" s="96">
        <f>IF(G7=0,0,I7/G7)</f>
        <v>0</v>
      </c>
      <c r="K7" s="41">
        <f>ROUND(I7*K8,0)</f>
        <v>0</v>
      </c>
      <c r="L7" s="96">
        <f>IF(I7=0,0,K7/I7)</f>
        <v>0</v>
      </c>
      <c r="M7" s="41">
        <f>ROUND(K7*M8,0)</f>
        <v>0</v>
      </c>
      <c r="N7" s="99">
        <f>IF(K7=0,0,M7/K7)</f>
        <v>0</v>
      </c>
    </row>
    <row r="8" spans="1:14" ht="30" x14ac:dyDescent="0.2">
      <c r="A8" s="67" t="s">
        <v>55</v>
      </c>
      <c r="B8" s="46" t="s">
        <v>11</v>
      </c>
      <c r="C8" s="46" t="s">
        <v>11</v>
      </c>
      <c r="D8" s="46" t="s">
        <v>11</v>
      </c>
      <c r="E8" s="46" t="s">
        <v>11</v>
      </c>
      <c r="F8" s="46" t="s">
        <v>11</v>
      </c>
      <c r="G8" s="68">
        <f>'182 1 01 02010'!G10</f>
        <v>0</v>
      </c>
      <c r="H8" s="46" t="s">
        <v>11</v>
      </c>
      <c r="I8" s="68">
        <f>'182 1 01 02010'!I10</f>
        <v>0</v>
      </c>
      <c r="J8" s="46" t="s">
        <v>11</v>
      </c>
      <c r="K8" s="68">
        <f>'182 1 01 02010'!K10</f>
        <v>0</v>
      </c>
      <c r="L8" s="46" t="s">
        <v>11</v>
      </c>
      <c r="M8" s="69">
        <f>'182 1 01 02010'!M10</f>
        <v>0</v>
      </c>
      <c r="N8" s="100" t="s">
        <v>11</v>
      </c>
    </row>
    <row r="9" spans="1:14" x14ac:dyDescent="0.2">
      <c r="A9" s="101" t="s">
        <v>86</v>
      </c>
      <c r="B9" s="102">
        <v>0.15</v>
      </c>
      <c r="C9" s="102">
        <v>0.15</v>
      </c>
      <c r="D9" s="52" t="s">
        <v>11</v>
      </c>
      <c r="E9" s="102">
        <v>0.15</v>
      </c>
      <c r="F9" s="52" t="s">
        <v>11</v>
      </c>
      <c r="G9" s="102">
        <v>0.15</v>
      </c>
      <c r="H9" s="52" t="s">
        <v>11</v>
      </c>
      <c r="I9" s="102">
        <v>0.15</v>
      </c>
      <c r="J9" s="52" t="s">
        <v>11</v>
      </c>
      <c r="K9" s="102">
        <v>0.15</v>
      </c>
      <c r="L9" s="52" t="s">
        <v>11</v>
      </c>
      <c r="M9" s="103">
        <v>0.15</v>
      </c>
      <c r="N9" s="104" t="s">
        <v>11</v>
      </c>
    </row>
    <row r="10" spans="1:14" x14ac:dyDescent="0.2">
      <c r="A10" s="71" t="s">
        <v>87</v>
      </c>
      <c r="B10" s="41">
        <f>ROUND(B7*B9/1000,0)</f>
        <v>0</v>
      </c>
      <c r="C10" s="41">
        <f>ROUND(C7*C9/1000,0)</f>
        <v>0</v>
      </c>
      <c r="D10" s="52" t="s">
        <v>11</v>
      </c>
      <c r="E10" s="41">
        <f>ROUND(E7*E9/1000,0)</f>
        <v>0</v>
      </c>
      <c r="F10" s="52" t="s">
        <v>11</v>
      </c>
      <c r="G10" s="41">
        <f>ROUND(G7*G9/1000,0)</f>
        <v>0</v>
      </c>
      <c r="H10" s="52" t="s">
        <v>11</v>
      </c>
      <c r="I10" s="41">
        <f>ROUND(I7*I9/1000,0)</f>
        <v>0</v>
      </c>
      <c r="J10" s="52" t="s">
        <v>11</v>
      </c>
      <c r="K10" s="41">
        <f>ROUND(K7*K9/1000,0)</f>
        <v>0</v>
      </c>
      <c r="L10" s="52" t="s">
        <v>11</v>
      </c>
      <c r="M10" s="41">
        <f>ROUND(M7*M9/1000,0)</f>
        <v>0</v>
      </c>
      <c r="N10" s="104" t="s">
        <v>11</v>
      </c>
    </row>
    <row r="11" spans="1:14" s="35" customFormat="1" x14ac:dyDescent="0.2">
      <c r="A11" s="105" t="s">
        <v>88</v>
      </c>
      <c r="B11" s="106">
        <f>IF(B10=0,0,B19/B10)</f>
        <v>0</v>
      </c>
      <c r="C11" s="106">
        <f>IF(C10=0,0,C19/C10)</f>
        <v>0</v>
      </c>
      <c r="D11" s="107" t="s">
        <v>11</v>
      </c>
      <c r="E11" s="106">
        <f>IF(E10=0,0,E19/E10)</f>
        <v>0</v>
      </c>
      <c r="F11" s="107" t="s">
        <v>11</v>
      </c>
      <c r="G11" s="106">
        <f>ROUND(AVERAGE(E11,C11,B11),4)</f>
        <v>0</v>
      </c>
      <c r="H11" s="107" t="s">
        <v>11</v>
      </c>
      <c r="I11" s="106">
        <f>G11</f>
        <v>0</v>
      </c>
      <c r="J11" s="107" t="s">
        <v>11</v>
      </c>
      <c r="K11" s="106">
        <f>I11</f>
        <v>0</v>
      </c>
      <c r="L11" s="107" t="s">
        <v>11</v>
      </c>
      <c r="M11" s="106">
        <f>K11</f>
        <v>0</v>
      </c>
      <c r="N11" s="108" t="s">
        <v>11</v>
      </c>
    </row>
    <row r="12" spans="1:14" ht="63" x14ac:dyDescent="0.2">
      <c r="A12" s="71" t="s">
        <v>89</v>
      </c>
      <c r="B12" s="52" t="s">
        <v>11</v>
      </c>
      <c r="C12" s="52" t="s">
        <v>11</v>
      </c>
      <c r="D12" s="52" t="s">
        <v>11</v>
      </c>
      <c r="E12" s="52" t="s">
        <v>11</v>
      </c>
      <c r="F12" s="52" t="s">
        <v>11</v>
      </c>
      <c r="G12" s="41">
        <f>ROUND(G7*G11/1000,0)</f>
        <v>0</v>
      </c>
      <c r="H12" s="52"/>
      <c r="I12" s="41">
        <f>ROUND(I7*I11/1000,0)</f>
        <v>0</v>
      </c>
      <c r="J12" s="52"/>
      <c r="K12" s="41">
        <f>ROUND(K7*K11/1000,0)</f>
        <v>0</v>
      </c>
      <c r="L12" s="52"/>
      <c r="M12" s="41">
        <f>ROUND(M7*M11/1000,0)</f>
        <v>0</v>
      </c>
      <c r="N12" s="104"/>
    </row>
    <row r="13" spans="1:14" ht="31.5" x14ac:dyDescent="0.2">
      <c r="A13" s="71" t="s">
        <v>6</v>
      </c>
      <c r="B13" s="52" t="s">
        <v>11</v>
      </c>
      <c r="C13" s="52" t="s">
        <v>11</v>
      </c>
      <c r="D13" s="52" t="s">
        <v>11</v>
      </c>
      <c r="E13" s="52" t="s">
        <v>11</v>
      </c>
      <c r="F13" s="52" t="s">
        <v>11</v>
      </c>
      <c r="G13" s="41">
        <f>ROUND(G14+G15+G18+G17+G16,0)</f>
        <v>0</v>
      </c>
      <c r="H13" s="52" t="s">
        <v>11</v>
      </c>
      <c r="I13" s="41">
        <f>ROUND(I14+I15+I18+I17+I16,0)</f>
        <v>0</v>
      </c>
      <c r="J13" s="52" t="s">
        <v>11</v>
      </c>
      <c r="K13" s="41">
        <f>ROUND(K14+K15+K18+K17+K16,0)</f>
        <v>0</v>
      </c>
      <c r="L13" s="52" t="s">
        <v>11</v>
      </c>
      <c r="M13" s="41">
        <f>ROUND(M14+M15+M18+M17+M16,0)</f>
        <v>0</v>
      </c>
      <c r="N13" s="104" t="s">
        <v>11</v>
      </c>
    </row>
    <row r="14" spans="1:14" ht="31.5" x14ac:dyDescent="0.2">
      <c r="A14" s="72" t="s">
        <v>60</v>
      </c>
      <c r="B14" s="52" t="s">
        <v>11</v>
      </c>
      <c r="C14" s="52" t="s">
        <v>11</v>
      </c>
      <c r="D14" s="52" t="s">
        <v>11</v>
      </c>
      <c r="E14" s="52" t="s">
        <v>11</v>
      </c>
      <c r="F14" s="52" t="s">
        <v>11</v>
      </c>
      <c r="G14" s="41"/>
      <c r="H14" s="52" t="s">
        <v>11</v>
      </c>
      <c r="I14" s="41"/>
      <c r="J14" s="52" t="s">
        <v>11</v>
      </c>
      <c r="K14" s="41"/>
      <c r="L14" s="52" t="s">
        <v>11</v>
      </c>
      <c r="M14" s="41"/>
      <c r="N14" s="104" t="s">
        <v>11</v>
      </c>
    </row>
    <row r="15" spans="1:14" x14ac:dyDescent="0.2">
      <c r="A15" s="72" t="s">
        <v>61</v>
      </c>
      <c r="B15" s="52" t="s">
        <v>11</v>
      </c>
      <c r="C15" s="52" t="s">
        <v>11</v>
      </c>
      <c r="D15" s="52" t="s">
        <v>11</v>
      </c>
      <c r="E15" s="52" t="s">
        <v>11</v>
      </c>
      <c r="F15" s="52" t="s">
        <v>11</v>
      </c>
      <c r="G15" s="41"/>
      <c r="H15" s="52" t="s">
        <v>11</v>
      </c>
      <c r="I15" s="41"/>
      <c r="J15" s="52" t="s">
        <v>11</v>
      </c>
      <c r="K15" s="41"/>
      <c r="L15" s="52" t="s">
        <v>11</v>
      </c>
      <c r="M15" s="41"/>
      <c r="N15" s="104" t="s">
        <v>11</v>
      </c>
    </row>
    <row r="16" spans="1:14" ht="31.5" x14ac:dyDescent="0.2">
      <c r="A16" s="72" t="s">
        <v>70</v>
      </c>
      <c r="B16" s="52" t="s">
        <v>11</v>
      </c>
      <c r="C16" s="52" t="s">
        <v>11</v>
      </c>
      <c r="D16" s="52" t="s">
        <v>11</v>
      </c>
      <c r="E16" s="52" t="s">
        <v>11</v>
      </c>
      <c r="F16" s="52" t="s">
        <v>11</v>
      </c>
      <c r="G16" s="41"/>
      <c r="H16" s="52" t="s">
        <v>11</v>
      </c>
      <c r="I16" s="41"/>
      <c r="J16" s="52" t="s">
        <v>11</v>
      </c>
      <c r="K16" s="41"/>
      <c r="L16" s="52" t="s">
        <v>11</v>
      </c>
      <c r="M16" s="41"/>
      <c r="N16" s="104" t="s">
        <v>11</v>
      </c>
    </row>
    <row r="17" spans="1:14" x14ac:dyDescent="0.2">
      <c r="A17" s="72" t="s">
        <v>62</v>
      </c>
      <c r="B17" s="52" t="s">
        <v>11</v>
      </c>
      <c r="C17" s="52" t="s">
        <v>11</v>
      </c>
      <c r="D17" s="52" t="s">
        <v>11</v>
      </c>
      <c r="E17" s="52" t="s">
        <v>11</v>
      </c>
      <c r="F17" s="52" t="s">
        <v>11</v>
      </c>
      <c r="G17" s="41"/>
      <c r="H17" s="52" t="s">
        <v>11</v>
      </c>
      <c r="I17" s="41"/>
      <c r="J17" s="52" t="s">
        <v>11</v>
      </c>
      <c r="K17" s="41"/>
      <c r="L17" s="52" t="s">
        <v>11</v>
      </c>
      <c r="M17" s="41"/>
      <c r="N17" s="104" t="s">
        <v>11</v>
      </c>
    </row>
    <row r="18" spans="1:14" ht="31.5" x14ac:dyDescent="0.2">
      <c r="A18" s="109" t="s">
        <v>63</v>
      </c>
      <c r="B18" s="52" t="s">
        <v>11</v>
      </c>
      <c r="C18" s="52" t="s">
        <v>11</v>
      </c>
      <c r="D18" s="52" t="s">
        <v>11</v>
      </c>
      <c r="E18" s="52" t="s">
        <v>11</v>
      </c>
      <c r="F18" s="52" t="s">
        <v>11</v>
      </c>
      <c r="G18" s="41"/>
      <c r="H18" s="52" t="s">
        <v>11</v>
      </c>
      <c r="I18" s="41"/>
      <c r="J18" s="52" t="s">
        <v>11</v>
      </c>
      <c r="K18" s="41"/>
      <c r="L18" s="52" t="s">
        <v>11</v>
      </c>
      <c r="M18" s="41"/>
      <c r="N18" s="104" t="s">
        <v>11</v>
      </c>
    </row>
    <row r="19" spans="1:14" ht="28.5" x14ac:dyDescent="0.2">
      <c r="A19" s="110" t="s">
        <v>90</v>
      </c>
      <c r="B19" s="58"/>
      <c r="C19" s="58"/>
      <c r="D19" s="111">
        <f>IF(B19=0,0,C19/B19)</f>
        <v>0</v>
      </c>
      <c r="E19" s="58"/>
      <c r="F19" s="112">
        <f>IF(C19=0,0,E19/C19)</f>
        <v>0</v>
      </c>
      <c r="G19" s="113">
        <f>ROUND(G12*G9+G13,0)</f>
        <v>0</v>
      </c>
      <c r="H19" s="114">
        <f>IF(E19=0,0,G19/E19)</f>
        <v>0</v>
      </c>
      <c r="I19" s="113">
        <f>ROUND(I12*I9+I13,0)</f>
        <v>0</v>
      </c>
      <c r="J19" s="114">
        <f>IF(G19=0,0,I19/G19)</f>
        <v>0</v>
      </c>
      <c r="K19" s="113">
        <f>ROUND(K12*K9+K13,0)</f>
        <v>0</v>
      </c>
      <c r="L19" s="114">
        <f>IF(I19=0,0,K19/I19)</f>
        <v>0</v>
      </c>
      <c r="M19" s="113">
        <f>ROUND(M12*M9+M13,0)</f>
        <v>0</v>
      </c>
      <c r="N19" s="115">
        <f>IF(K19=0,0,M19/K19)</f>
        <v>0</v>
      </c>
    </row>
    <row r="20" spans="1:14" ht="45" x14ac:dyDescent="0.2">
      <c r="A20" s="101" t="s">
        <v>91</v>
      </c>
      <c r="B20" s="64">
        <f t="shared" ref="B20:E20" si="0">1-0.13</f>
        <v>0.87</v>
      </c>
      <c r="C20" s="64">
        <f t="shared" si="0"/>
        <v>0.87</v>
      </c>
      <c r="D20" s="52" t="s">
        <v>11</v>
      </c>
      <c r="E20" s="64">
        <f t="shared" si="0"/>
        <v>0.87</v>
      </c>
      <c r="F20" s="52" t="s">
        <v>11</v>
      </c>
      <c r="G20" s="64">
        <f>1-0.13</f>
        <v>0.87</v>
      </c>
      <c r="H20" s="52" t="s">
        <v>11</v>
      </c>
      <c r="I20" s="64">
        <f t="shared" ref="I20:M20" si="1">1-0.13</f>
        <v>0.87</v>
      </c>
      <c r="J20" s="52" t="s">
        <v>11</v>
      </c>
      <c r="K20" s="64">
        <f t="shared" si="1"/>
        <v>0.87</v>
      </c>
      <c r="L20" s="52" t="s">
        <v>11</v>
      </c>
      <c r="M20" s="116">
        <f t="shared" si="1"/>
        <v>0.87</v>
      </c>
      <c r="N20" s="104" t="s">
        <v>11</v>
      </c>
    </row>
    <row r="21" spans="1:14" ht="27" customHeight="1" thickBot="1" x14ac:dyDescent="0.25">
      <c r="A21" s="117" t="s">
        <v>17</v>
      </c>
      <c r="B21" s="118"/>
      <c r="C21" s="118"/>
      <c r="D21" s="119">
        <f>IF(B21=0,0,C21/B21)</f>
        <v>0</v>
      </c>
      <c r="E21" s="118"/>
      <c r="F21" s="119">
        <f>IF(C21=0,0,E21/C21)</f>
        <v>0</v>
      </c>
      <c r="G21" s="120">
        <f>ROUND(G19*G20,0)</f>
        <v>0</v>
      </c>
      <c r="H21" s="121">
        <f>IF(E21=0,0,G21/E21)</f>
        <v>0</v>
      </c>
      <c r="I21" s="120">
        <f t="shared" ref="I21:M21" si="2">ROUND(I19*I20,0)</f>
        <v>0</v>
      </c>
      <c r="J21" s="121">
        <f>IF(G21=0,0,I21/G21)</f>
        <v>0</v>
      </c>
      <c r="K21" s="120">
        <f t="shared" si="2"/>
        <v>0</v>
      </c>
      <c r="L21" s="121">
        <f>IF(I21=0,0,K21/I21)</f>
        <v>0</v>
      </c>
      <c r="M21" s="122">
        <f t="shared" si="2"/>
        <v>0</v>
      </c>
      <c r="N21" s="123">
        <f>IF(K21=0,0,M21/K21)</f>
        <v>0</v>
      </c>
    </row>
  </sheetData>
  <mergeCells count="3">
    <mergeCell ref="A1:N1"/>
    <mergeCell ref="M2:N2"/>
    <mergeCell ref="A3:N3"/>
  </mergeCells>
  <printOptions horizontalCentered="1"/>
  <pageMargins left="0" right="0" top="0.39370078740157483" bottom="0.19685039370078741" header="0.31496062992125984" footer="0.31496062992125984"/>
  <pageSetup paperSize="9" scale="72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Normal="100" workbookViewId="0">
      <pane xSplit="1" ySplit="5" topLeftCell="B30" activePane="bottomRight" state="frozen"/>
      <selection activeCell="M13" sqref="M13"/>
      <selection pane="topRight" activeCell="M13" sqref="M13"/>
      <selection pane="bottomLeft" activeCell="M13" sqref="M13"/>
      <selection pane="bottomRight" activeCell="O2" sqref="O2"/>
    </sheetView>
  </sheetViews>
  <sheetFormatPr defaultRowHeight="15.75" x14ac:dyDescent="0.2"/>
  <cols>
    <col min="1" max="1" width="38.7109375" style="36" customWidth="1"/>
    <col min="2" max="2" width="14.42578125" style="36" customWidth="1"/>
    <col min="3" max="4" width="14.42578125" style="60" customWidth="1"/>
    <col min="5" max="5" width="14.5703125" style="60" customWidth="1"/>
    <col min="6" max="6" width="10.7109375" style="60" customWidth="1"/>
    <col min="7" max="7" width="14.42578125" style="35" customWidth="1"/>
    <col min="8" max="8" width="12.28515625" style="35" customWidth="1"/>
    <col min="9" max="9" width="13.28515625" style="61" customWidth="1"/>
    <col min="10" max="10" width="10.7109375" style="61" customWidth="1"/>
    <col min="11" max="11" width="14.85546875" style="61" customWidth="1"/>
    <col min="12" max="12" width="10.7109375" style="61" customWidth="1"/>
    <col min="13" max="13" width="15.85546875" style="61" customWidth="1"/>
    <col min="14" max="14" width="10.7109375" style="61" customWidth="1"/>
    <col min="15" max="16384" width="9.140625" style="61"/>
  </cols>
  <sheetData>
    <row r="1" spans="1:14" s="35" customFormat="1" x14ac:dyDescent="0.2">
      <c r="A1" s="673">
        <v>122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</row>
    <row r="2" spans="1:14" s="35" customFormat="1" ht="30" customHeight="1" x14ac:dyDescent="0.2">
      <c r="A2" s="36"/>
      <c r="B2" s="36"/>
      <c r="M2" s="675" t="s">
        <v>624</v>
      </c>
      <c r="N2" s="675"/>
    </row>
    <row r="3" spans="1:14" s="35" customFormat="1" ht="46.5" customHeight="1" x14ac:dyDescent="0.2">
      <c r="A3" s="674" t="s">
        <v>92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</row>
    <row r="4" spans="1:14" s="35" customFormat="1" ht="16.5" thickBot="1" x14ac:dyDescent="0.25">
      <c r="A4" s="28"/>
      <c r="B4" s="28"/>
      <c r="C4" s="28"/>
      <c r="D4" s="28"/>
      <c r="E4" s="28"/>
      <c r="F4" s="28"/>
      <c r="N4" s="29" t="s">
        <v>0</v>
      </c>
    </row>
    <row r="5" spans="1:14" s="35" customFormat="1" ht="42.75" x14ac:dyDescent="0.2">
      <c r="A5" s="124" t="s">
        <v>1</v>
      </c>
      <c r="B5" s="125" t="s">
        <v>24</v>
      </c>
      <c r="C5" s="125" t="s">
        <v>25</v>
      </c>
      <c r="D5" s="125" t="s">
        <v>19</v>
      </c>
      <c r="E5" s="125" t="s">
        <v>26</v>
      </c>
      <c r="F5" s="125" t="s">
        <v>19</v>
      </c>
      <c r="G5" s="125" t="s">
        <v>27</v>
      </c>
      <c r="H5" s="125" t="s">
        <v>19</v>
      </c>
      <c r="I5" s="125" t="s">
        <v>28</v>
      </c>
      <c r="J5" s="125" t="s">
        <v>19</v>
      </c>
      <c r="K5" s="125" t="s">
        <v>29</v>
      </c>
      <c r="L5" s="125" t="s">
        <v>19</v>
      </c>
      <c r="M5" s="125" t="s">
        <v>30</v>
      </c>
      <c r="N5" s="126" t="s">
        <v>19</v>
      </c>
    </row>
    <row r="6" spans="1:14" s="35" customFormat="1" ht="23.25" customHeight="1" thickBot="1" x14ac:dyDescent="0.25">
      <c r="A6" s="127" t="s">
        <v>93</v>
      </c>
      <c r="B6" s="128"/>
      <c r="C6" s="128"/>
      <c r="D6" s="129">
        <f>IF(B6=0,0,C6/B6)</f>
        <v>0</v>
      </c>
      <c r="E6" s="128"/>
      <c r="F6" s="129">
        <f>IF(C6=0,0,E6/C6)</f>
        <v>0</v>
      </c>
      <c r="G6" s="128"/>
      <c r="H6" s="129">
        <f>IF(E6=0,0,G6/E6)</f>
        <v>0</v>
      </c>
      <c r="I6" s="128"/>
      <c r="J6" s="129">
        <f>IF(G6=0,0,I6/G6)</f>
        <v>0</v>
      </c>
      <c r="K6" s="128"/>
      <c r="L6" s="129">
        <f>IF(I6=0,0,K6/I6)</f>
        <v>0</v>
      </c>
      <c r="M6" s="128"/>
      <c r="N6" s="130">
        <f>IF(K6=0,0,M6/K6)</f>
        <v>0</v>
      </c>
    </row>
    <row r="7" spans="1:14" x14ac:dyDescent="0.2">
      <c r="A7" s="131" t="s">
        <v>94</v>
      </c>
      <c r="B7" s="132"/>
      <c r="C7" s="133"/>
      <c r="D7" s="134"/>
      <c r="E7" s="133"/>
      <c r="F7" s="134"/>
      <c r="G7" s="135"/>
      <c r="H7" s="134"/>
      <c r="I7" s="135"/>
      <c r="J7" s="134"/>
      <c r="K7" s="135"/>
      <c r="L7" s="134"/>
      <c r="M7" s="135"/>
      <c r="N7" s="136"/>
    </row>
    <row r="8" spans="1:14" s="139" customFormat="1" x14ac:dyDescent="0.2">
      <c r="A8" s="137" t="s">
        <v>95</v>
      </c>
      <c r="B8" s="56"/>
      <c r="C8" s="56"/>
      <c r="D8" s="81">
        <f>IF(B8=0,0,C8/B8)</f>
        <v>0</v>
      </c>
      <c r="E8" s="56"/>
      <c r="F8" s="57">
        <f>IF(C8=0,0,E8/C8)</f>
        <v>0</v>
      </c>
      <c r="G8" s="58">
        <f>ROUND(G6*G9+G10,0)</f>
        <v>0</v>
      </c>
      <c r="H8" s="57">
        <f>IF(E8=0,0,G8/E8)</f>
        <v>0</v>
      </c>
      <c r="I8" s="58">
        <f>ROUND(I6*I9+I10,0)</f>
        <v>0</v>
      </c>
      <c r="J8" s="57">
        <f>IF(G8=0,0,I8/G8)</f>
        <v>0</v>
      </c>
      <c r="K8" s="58">
        <f>ROUND(K6*K9+K10,0)</f>
        <v>0</v>
      </c>
      <c r="L8" s="57">
        <f>IF(I8=0,0,K8/I8)</f>
        <v>0</v>
      </c>
      <c r="M8" s="58">
        <f>ROUND(M6*M9+M10,0)</f>
        <v>0</v>
      </c>
      <c r="N8" s="138">
        <f>IF(K8=0,0,M8/K8)</f>
        <v>0</v>
      </c>
    </row>
    <row r="9" spans="1:14" s="35" customFormat="1" ht="31.5" x14ac:dyDescent="0.2">
      <c r="A9" s="71" t="s">
        <v>96</v>
      </c>
      <c r="B9" s="140">
        <f>IFERROR(B8/$B$6,0)</f>
        <v>0</v>
      </c>
      <c r="C9" s="140">
        <f>IFERROR(C8/$C$6,0)</f>
        <v>0</v>
      </c>
      <c r="D9" s="63" t="s">
        <v>97</v>
      </c>
      <c r="E9" s="140">
        <f>IFERROR(E8/$E$6,0)</f>
        <v>0</v>
      </c>
      <c r="F9" s="63" t="s">
        <v>97</v>
      </c>
      <c r="G9" s="140">
        <f>ROUND(AVERAGE(E9,C9,B9),6)</f>
        <v>0</v>
      </c>
      <c r="H9" s="63" t="s">
        <v>97</v>
      </c>
      <c r="I9" s="140">
        <f>G9</f>
        <v>0</v>
      </c>
      <c r="J9" s="63" t="s">
        <v>97</v>
      </c>
      <c r="K9" s="140">
        <f>I9</f>
        <v>0</v>
      </c>
      <c r="L9" s="63" t="s">
        <v>97</v>
      </c>
      <c r="M9" s="140">
        <f>K9</f>
        <v>0</v>
      </c>
      <c r="N9" s="141" t="s">
        <v>97</v>
      </c>
    </row>
    <row r="10" spans="1:14" s="35" customFormat="1" ht="31.5" x14ac:dyDescent="0.2">
      <c r="A10" s="71" t="s">
        <v>6</v>
      </c>
      <c r="B10" s="52" t="s">
        <v>11</v>
      </c>
      <c r="C10" s="52" t="s">
        <v>11</v>
      </c>
      <c r="D10" s="52" t="s">
        <v>11</v>
      </c>
      <c r="E10" s="52" t="s">
        <v>11</v>
      </c>
      <c r="F10" s="52" t="s">
        <v>11</v>
      </c>
      <c r="G10" s="41">
        <f>ROUND(G11+G12+G14+G13,0)</f>
        <v>0</v>
      </c>
      <c r="H10" s="52" t="s">
        <v>11</v>
      </c>
      <c r="I10" s="41">
        <f>ROUND(I11+I12+I14+I13,0)</f>
        <v>0</v>
      </c>
      <c r="J10" s="52" t="s">
        <v>11</v>
      </c>
      <c r="K10" s="41">
        <f>ROUND(K11+K12+K14+K13,0)</f>
        <v>0</v>
      </c>
      <c r="L10" s="52" t="s">
        <v>11</v>
      </c>
      <c r="M10" s="41">
        <f>ROUND(M11+M12+M14+M13,0)</f>
        <v>0</v>
      </c>
      <c r="N10" s="104" t="s">
        <v>11</v>
      </c>
    </row>
    <row r="11" spans="1:14" s="35" customFormat="1" ht="31.5" x14ac:dyDescent="0.2">
      <c r="A11" s="72" t="s">
        <v>60</v>
      </c>
      <c r="B11" s="52" t="s">
        <v>11</v>
      </c>
      <c r="C11" s="52" t="s">
        <v>11</v>
      </c>
      <c r="D11" s="52" t="s">
        <v>11</v>
      </c>
      <c r="E11" s="52" t="s">
        <v>11</v>
      </c>
      <c r="F11" s="52" t="s">
        <v>11</v>
      </c>
      <c r="G11" s="41"/>
      <c r="H11" s="52" t="s">
        <v>11</v>
      </c>
      <c r="I11" s="41"/>
      <c r="J11" s="52" t="s">
        <v>11</v>
      </c>
      <c r="K11" s="41"/>
      <c r="L11" s="52" t="s">
        <v>11</v>
      </c>
      <c r="M11" s="73"/>
      <c r="N11" s="104" t="s">
        <v>11</v>
      </c>
    </row>
    <row r="12" spans="1:14" s="35" customFormat="1" ht="63" x14ac:dyDescent="0.2">
      <c r="A12" s="72" t="s">
        <v>20</v>
      </c>
      <c r="B12" s="52" t="s">
        <v>11</v>
      </c>
      <c r="C12" s="52" t="s">
        <v>11</v>
      </c>
      <c r="D12" s="52" t="s">
        <v>11</v>
      </c>
      <c r="E12" s="52" t="s">
        <v>11</v>
      </c>
      <c r="F12" s="52" t="s">
        <v>11</v>
      </c>
      <c r="G12" s="41"/>
      <c r="H12" s="52" t="s">
        <v>11</v>
      </c>
      <c r="I12" s="74"/>
      <c r="J12" s="52" t="s">
        <v>11</v>
      </c>
      <c r="K12" s="74"/>
      <c r="L12" s="52" t="s">
        <v>11</v>
      </c>
      <c r="M12" s="75"/>
      <c r="N12" s="104" t="s">
        <v>11</v>
      </c>
    </row>
    <row r="13" spans="1:14" s="35" customFormat="1" ht="31.5" x14ac:dyDescent="0.2">
      <c r="A13" s="72" t="s">
        <v>63</v>
      </c>
      <c r="B13" s="52" t="s">
        <v>11</v>
      </c>
      <c r="C13" s="52" t="s">
        <v>11</v>
      </c>
      <c r="D13" s="52" t="s">
        <v>11</v>
      </c>
      <c r="E13" s="52" t="s">
        <v>11</v>
      </c>
      <c r="F13" s="52" t="s">
        <v>11</v>
      </c>
      <c r="G13" s="41"/>
      <c r="H13" s="52" t="s">
        <v>11</v>
      </c>
      <c r="I13" s="41"/>
      <c r="J13" s="52" t="s">
        <v>11</v>
      </c>
      <c r="K13" s="41"/>
      <c r="L13" s="52" t="s">
        <v>11</v>
      </c>
      <c r="M13" s="41"/>
      <c r="N13" s="104" t="s">
        <v>11</v>
      </c>
    </row>
    <row r="14" spans="1:14" s="35" customFormat="1" ht="32.25" thickBot="1" x14ac:dyDescent="0.25">
      <c r="A14" s="142" t="s">
        <v>70</v>
      </c>
      <c r="B14" s="143" t="s">
        <v>11</v>
      </c>
      <c r="C14" s="143" t="s">
        <v>11</v>
      </c>
      <c r="D14" s="143" t="s">
        <v>11</v>
      </c>
      <c r="E14" s="143" t="s">
        <v>11</v>
      </c>
      <c r="F14" s="143" t="s">
        <v>11</v>
      </c>
      <c r="G14" s="144"/>
      <c r="H14" s="143" t="s">
        <v>11</v>
      </c>
      <c r="I14" s="144"/>
      <c r="J14" s="143" t="s">
        <v>11</v>
      </c>
      <c r="K14" s="144"/>
      <c r="L14" s="143" t="s">
        <v>11</v>
      </c>
      <c r="M14" s="144"/>
      <c r="N14" s="145" t="s">
        <v>11</v>
      </c>
    </row>
    <row r="15" spans="1:14" s="35" customFormat="1" x14ac:dyDescent="0.2">
      <c r="A15" s="131" t="s">
        <v>98</v>
      </c>
      <c r="B15" s="132"/>
      <c r="C15" s="133"/>
      <c r="D15" s="134"/>
      <c r="E15" s="133"/>
      <c r="F15" s="134"/>
      <c r="G15" s="135"/>
      <c r="H15" s="134"/>
      <c r="I15" s="135"/>
      <c r="J15" s="134"/>
      <c r="K15" s="135"/>
      <c r="L15" s="134"/>
      <c r="M15" s="135"/>
      <c r="N15" s="136"/>
    </row>
    <row r="16" spans="1:14" s="59" customFormat="1" x14ac:dyDescent="0.2">
      <c r="A16" s="137" t="s">
        <v>95</v>
      </c>
      <c r="B16" s="56"/>
      <c r="C16" s="56"/>
      <c r="D16" s="81">
        <f>IF(B16=0,0,C16/B16)</f>
        <v>0</v>
      </c>
      <c r="E16" s="56"/>
      <c r="F16" s="57">
        <f>IF(C16=0,0,E16/C16)</f>
        <v>0</v>
      </c>
      <c r="G16" s="58">
        <f>ROUND(G14*G17+G18,0)</f>
        <v>0</v>
      </c>
      <c r="H16" s="57">
        <f>IF(E16=0,0,G16/E16)</f>
        <v>0</v>
      </c>
      <c r="I16" s="58">
        <f>ROUND(I14*I17+I18,0)</f>
        <v>0</v>
      </c>
      <c r="J16" s="57">
        <f>IF(G16=0,0,I16/G16)</f>
        <v>0</v>
      </c>
      <c r="K16" s="58">
        <f>ROUND(K14*K17+K18,0)</f>
        <v>0</v>
      </c>
      <c r="L16" s="57">
        <f>IF(I16=0,0,K16/I16)</f>
        <v>0</v>
      </c>
      <c r="M16" s="58">
        <f>ROUND(M14*M17+M18,0)</f>
        <v>0</v>
      </c>
      <c r="N16" s="138">
        <f>IF(K16=0,0,M16/K16)</f>
        <v>0</v>
      </c>
    </row>
    <row r="17" spans="1:14" ht="31.5" x14ac:dyDescent="0.2">
      <c r="A17" s="71" t="s">
        <v>96</v>
      </c>
      <c r="B17" s="140">
        <f>IFERROR(B16/$B$6,0)</f>
        <v>0</v>
      </c>
      <c r="C17" s="140">
        <f>IFERROR(C16/$C$6,0)</f>
        <v>0</v>
      </c>
      <c r="D17" s="63" t="s">
        <v>97</v>
      </c>
      <c r="E17" s="140">
        <f>IFERROR(E16/$E$6,0)</f>
        <v>0</v>
      </c>
      <c r="F17" s="63" t="s">
        <v>97</v>
      </c>
      <c r="G17" s="140">
        <f>ROUND(AVERAGE(E17,C17,B17),6)</f>
        <v>0</v>
      </c>
      <c r="H17" s="63" t="s">
        <v>97</v>
      </c>
      <c r="I17" s="140">
        <f>G17</f>
        <v>0</v>
      </c>
      <c r="J17" s="63" t="s">
        <v>97</v>
      </c>
      <c r="K17" s="140">
        <f>I17</f>
        <v>0</v>
      </c>
      <c r="L17" s="63" t="s">
        <v>97</v>
      </c>
      <c r="M17" s="140">
        <f>K17</f>
        <v>0</v>
      </c>
      <c r="N17" s="141" t="s">
        <v>97</v>
      </c>
    </row>
    <row r="18" spans="1:14" ht="31.5" x14ac:dyDescent="0.2">
      <c r="A18" s="71" t="s">
        <v>6</v>
      </c>
      <c r="B18" s="52" t="s">
        <v>11</v>
      </c>
      <c r="C18" s="52" t="s">
        <v>11</v>
      </c>
      <c r="D18" s="52" t="s">
        <v>11</v>
      </c>
      <c r="E18" s="52" t="s">
        <v>11</v>
      </c>
      <c r="F18" s="52" t="s">
        <v>11</v>
      </c>
      <c r="G18" s="41">
        <f>ROUND(G19+G20+G22+G21,0)</f>
        <v>0</v>
      </c>
      <c r="H18" s="52" t="s">
        <v>11</v>
      </c>
      <c r="I18" s="41">
        <f>ROUND(I19+I20+I22+I21,0)</f>
        <v>0</v>
      </c>
      <c r="J18" s="52" t="s">
        <v>11</v>
      </c>
      <c r="K18" s="41">
        <f>ROUND(K19+K20+K22+K21,0)</f>
        <v>0</v>
      </c>
      <c r="L18" s="52" t="s">
        <v>11</v>
      </c>
      <c r="M18" s="41">
        <f>ROUND(M19+M20+M22+M21,0)</f>
        <v>0</v>
      </c>
      <c r="N18" s="104" t="s">
        <v>11</v>
      </c>
    </row>
    <row r="19" spans="1:14" ht="31.5" x14ac:dyDescent="0.2">
      <c r="A19" s="72" t="s">
        <v>60</v>
      </c>
      <c r="B19" s="52" t="s">
        <v>11</v>
      </c>
      <c r="C19" s="52" t="s">
        <v>11</v>
      </c>
      <c r="D19" s="52" t="s">
        <v>11</v>
      </c>
      <c r="E19" s="52" t="s">
        <v>11</v>
      </c>
      <c r="F19" s="52" t="s">
        <v>11</v>
      </c>
      <c r="G19" s="41"/>
      <c r="H19" s="52" t="s">
        <v>11</v>
      </c>
      <c r="I19" s="41"/>
      <c r="J19" s="52" t="s">
        <v>11</v>
      </c>
      <c r="K19" s="41"/>
      <c r="L19" s="52" t="s">
        <v>11</v>
      </c>
      <c r="M19" s="73"/>
      <c r="N19" s="104" t="s">
        <v>11</v>
      </c>
    </row>
    <row r="20" spans="1:14" ht="63" x14ac:dyDescent="0.2">
      <c r="A20" s="72" t="s">
        <v>20</v>
      </c>
      <c r="B20" s="52" t="s">
        <v>11</v>
      </c>
      <c r="C20" s="52" t="s">
        <v>11</v>
      </c>
      <c r="D20" s="52" t="s">
        <v>11</v>
      </c>
      <c r="E20" s="52" t="s">
        <v>11</v>
      </c>
      <c r="F20" s="52" t="s">
        <v>11</v>
      </c>
      <c r="G20" s="41"/>
      <c r="H20" s="52" t="s">
        <v>11</v>
      </c>
      <c r="I20" s="74"/>
      <c r="J20" s="52" t="s">
        <v>11</v>
      </c>
      <c r="K20" s="74"/>
      <c r="L20" s="52" t="s">
        <v>11</v>
      </c>
      <c r="M20" s="75"/>
      <c r="N20" s="104" t="s">
        <v>11</v>
      </c>
    </row>
    <row r="21" spans="1:14" ht="31.5" x14ac:dyDescent="0.2">
      <c r="A21" s="72" t="s">
        <v>63</v>
      </c>
      <c r="B21" s="52" t="s">
        <v>11</v>
      </c>
      <c r="C21" s="52" t="s">
        <v>11</v>
      </c>
      <c r="D21" s="52" t="s">
        <v>11</v>
      </c>
      <c r="E21" s="52" t="s">
        <v>11</v>
      </c>
      <c r="F21" s="52" t="s">
        <v>11</v>
      </c>
      <c r="G21" s="41"/>
      <c r="H21" s="52" t="s">
        <v>11</v>
      </c>
      <c r="I21" s="41"/>
      <c r="J21" s="52" t="s">
        <v>11</v>
      </c>
      <c r="K21" s="41"/>
      <c r="L21" s="52" t="s">
        <v>11</v>
      </c>
      <c r="M21" s="41"/>
      <c r="N21" s="104" t="s">
        <v>11</v>
      </c>
    </row>
    <row r="22" spans="1:14" ht="32.25" thickBot="1" x14ac:dyDescent="0.25">
      <c r="A22" s="142" t="s">
        <v>70</v>
      </c>
      <c r="B22" s="143" t="s">
        <v>11</v>
      </c>
      <c r="C22" s="143" t="s">
        <v>11</v>
      </c>
      <c r="D22" s="143" t="s">
        <v>11</v>
      </c>
      <c r="E22" s="143" t="s">
        <v>11</v>
      </c>
      <c r="F22" s="143" t="s">
        <v>11</v>
      </c>
      <c r="G22" s="144"/>
      <c r="H22" s="143" t="s">
        <v>11</v>
      </c>
      <c r="I22" s="144"/>
      <c r="J22" s="143" t="s">
        <v>11</v>
      </c>
      <c r="K22" s="144"/>
      <c r="L22" s="143" t="s">
        <v>11</v>
      </c>
      <c r="M22" s="144"/>
      <c r="N22" s="145" t="s">
        <v>11</v>
      </c>
    </row>
    <row r="23" spans="1:14" x14ac:dyDescent="0.2">
      <c r="A23" s="131" t="s">
        <v>99</v>
      </c>
      <c r="B23" s="132"/>
      <c r="C23" s="133"/>
      <c r="D23" s="134"/>
      <c r="E23" s="133"/>
      <c r="F23" s="134"/>
      <c r="G23" s="135"/>
      <c r="H23" s="134"/>
      <c r="I23" s="135"/>
      <c r="J23" s="134"/>
      <c r="K23" s="135"/>
      <c r="L23" s="134"/>
      <c r="M23" s="135"/>
      <c r="N23" s="136"/>
    </row>
    <row r="24" spans="1:14" s="59" customFormat="1" x14ac:dyDescent="0.2">
      <c r="A24" s="137" t="s">
        <v>95</v>
      </c>
      <c r="B24" s="56"/>
      <c r="C24" s="56"/>
      <c r="D24" s="81">
        <f>IF(B24=0,0,C24/B24)</f>
        <v>0</v>
      </c>
      <c r="E24" s="56"/>
      <c r="F24" s="57">
        <f>IF(C24=0,0,E24/C24)</f>
        <v>0</v>
      </c>
      <c r="G24" s="58">
        <f>ROUND(G22*G25+G26,0)</f>
        <v>0</v>
      </c>
      <c r="H24" s="57">
        <f>IF(E24=0,0,G24/E24)</f>
        <v>0</v>
      </c>
      <c r="I24" s="58">
        <f>ROUND(I22*I25+I26,0)</f>
        <v>0</v>
      </c>
      <c r="J24" s="57">
        <f>IF(G24=0,0,I24/G24)</f>
        <v>0</v>
      </c>
      <c r="K24" s="58">
        <f>ROUND(K22*K25+K26,0)</f>
        <v>0</v>
      </c>
      <c r="L24" s="57">
        <f>IF(I24=0,0,K24/I24)</f>
        <v>0</v>
      </c>
      <c r="M24" s="58">
        <f>ROUND(M22*M25+M26,0)</f>
        <v>0</v>
      </c>
      <c r="N24" s="138">
        <f>IF(K24=0,0,M24/K24)</f>
        <v>0</v>
      </c>
    </row>
    <row r="25" spans="1:14" ht="31.5" x14ac:dyDescent="0.2">
      <c r="A25" s="71" t="s">
        <v>96</v>
      </c>
      <c r="B25" s="140">
        <f>IFERROR(B24/$B$6,0)</f>
        <v>0</v>
      </c>
      <c r="C25" s="140">
        <f>IFERROR(C24/$C$6,0)</f>
        <v>0</v>
      </c>
      <c r="D25" s="63" t="s">
        <v>97</v>
      </c>
      <c r="E25" s="140">
        <f>IFERROR(E24/$E$6,0)</f>
        <v>0</v>
      </c>
      <c r="F25" s="63" t="s">
        <v>97</v>
      </c>
      <c r="G25" s="140">
        <f>ROUND(AVERAGE(E25,C25,B25),6)</f>
        <v>0</v>
      </c>
      <c r="H25" s="63" t="s">
        <v>97</v>
      </c>
      <c r="I25" s="140">
        <f>G25</f>
        <v>0</v>
      </c>
      <c r="J25" s="63" t="s">
        <v>97</v>
      </c>
      <c r="K25" s="140">
        <f>I25</f>
        <v>0</v>
      </c>
      <c r="L25" s="63" t="s">
        <v>97</v>
      </c>
      <c r="M25" s="140">
        <f>K25</f>
        <v>0</v>
      </c>
      <c r="N25" s="141" t="s">
        <v>97</v>
      </c>
    </row>
    <row r="26" spans="1:14" ht="31.5" x14ac:dyDescent="0.2">
      <c r="A26" s="71" t="s">
        <v>6</v>
      </c>
      <c r="B26" s="52" t="s">
        <v>11</v>
      </c>
      <c r="C26" s="52" t="s">
        <v>11</v>
      </c>
      <c r="D26" s="52" t="s">
        <v>11</v>
      </c>
      <c r="E26" s="52" t="s">
        <v>11</v>
      </c>
      <c r="F26" s="52" t="s">
        <v>11</v>
      </c>
      <c r="G26" s="41">
        <f>ROUND(G27+G28+G30+G29,0)</f>
        <v>0</v>
      </c>
      <c r="H26" s="52" t="s">
        <v>11</v>
      </c>
      <c r="I26" s="41">
        <f>ROUND(I27+I28+I30+I29,0)</f>
        <v>0</v>
      </c>
      <c r="J26" s="52" t="s">
        <v>11</v>
      </c>
      <c r="K26" s="41">
        <f>ROUND(K27+K28+K30+K29,0)</f>
        <v>0</v>
      </c>
      <c r="L26" s="52" t="s">
        <v>11</v>
      </c>
      <c r="M26" s="41">
        <f>ROUND(M27+M28+M30+M29,0)</f>
        <v>0</v>
      </c>
      <c r="N26" s="104" t="s">
        <v>11</v>
      </c>
    </row>
    <row r="27" spans="1:14" ht="31.5" x14ac:dyDescent="0.2">
      <c r="A27" s="72" t="s">
        <v>60</v>
      </c>
      <c r="B27" s="52" t="s">
        <v>11</v>
      </c>
      <c r="C27" s="52" t="s">
        <v>11</v>
      </c>
      <c r="D27" s="52" t="s">
        <v>11</v>
      </c>
      <c r="E27" s="52" t="s">
        <v>11</v>
      </c>
      <c r="F27" s="52" t="s">
        <v>11</v>
      </c>
      <c r="G27" s="41"/>
      <c r="H27" s="52" t="s">
        <v>11</v>
      </c>
      <c r="I27" s="41"/>
      <c r="J27" s="52" t="s">
        <v>11</v>
      </c>
      <c r="K27" s="41"/>
      <c r="L27" s="52" t="s">
        <v>11</v>
      </c>
      <c r="M27" s="73"/>
      <c r="N27" s="104" t="s">
        <v>11</v>
      </c>
    </row>
    <row r="28" spans="1:14" ht="63" x14ac:dyDescent="0.2">
      <c r="A28" s="72" t="s">
        <v>20</v>
      </c>
      <c r="B28" s="52" t="s">
        <v>11</v>
      </c>
      <c r="C28" s="52" t="s">
        <v>11</v>
      </c>
      <c r="D28" s="52" t="s">
        <v>11</v>
      </c>
      <c r="E28" s="52" t="s">
        <v>11</v>
      </c>
      <c r="F28" s="52" t="s">
        <v>11</v>
      </c>
      <c r="G28" s="41"/>
      <c r="H28" s="52" t="s">
        <v>11</v>
      </c>
      <c r="I28" s="74"/>
      <c r="J28" s="52" t="s">
        <v>11</v>
      </c>
      <c r="K28" s="74"/>
      <c r="L28" s="52" t="s">
        <v>11</v>
      </c>
      <c r="M28" s="75"/>
      <c r="N28" s="104" t="s">
        <v>11</v>
      </c>
    </row>
    <row r="29" spans="1:14" ht="31.5" x14ac:dyDescent="0.2">
      <c r="A29" s="72" t="s">
        <v>63</v>
      </c>
      <c r="B29" s="52" t="s">
        <v>11</v>
      </c>
      <c r="C29" s="52" t="s">
        <v>11</v>
      </c>
      <c r="D29" s="52" t="s">
        <v>11</v>
      </c>
      <c r="E29" s="52" t="s">
        <v>11</v>
      </c>
      <c r="F29" s="52" t="s">
        <v>11</v>
      </c>
      <c r="G29" s="41"/>
      <c r="H29" s="52" t="s">
        <v>11</v>
      </c>
      <c r="I29" s="41"/>
      <c r="J29" s="52" t="s">
        <v>11</v>
      </c>
      <c r="K29" s="41"/>
      <c r="L29" s="52" t="s">
        <v>11</v>
      </c>
      <c r="M29" s="41"/>
      <c r="N29" s="104" t="s">
        <v>11</v>
      </c>
    </row>
    <row r="30" spans="1:14" ht="32.25" thickBot="1" x14ac:dyDescent="0.25">
      <c r="A30" s="142" t="s">
        <v>70</v>
      </c>
      <c r="B30" s="143" t="s">
        <v>11</v>
      </c>
      <c r="C30" s="143" t="s">
        <v>11</v>
      </c>
      <c r="D30" s="143" t="s">
        <v>11</v>
      </c>
      <c r="E30" s="143" t="s">
        <v>11</v>
      </c>
      <c r="F30" s="143" t="s">
        <v>11</v>
      </c>
      <c r="G30" s="144"/>
      <c r="H30" s="143" t="s">
        <v>11</v>
      </c>
      <c r="I30" s="144"/>
      <c r="J30" s="143" t="s">
        <v>11</v>
      </c>
      <c r="K30" s="144"/>
      <c r="L30" s="143" t="s">
        <v>11</v>
      </c>
      <c r="M30" s="144"/>
      <c r="N30" s="145" t="s">
        <v>11</v>
      </c>
    </row>
    <row r="31" spans="1:14" x14ac:dyDescent="0.2">
      <c r="A31" s="131" t="s">
        <v>100</v>
      </c>
      <c r="B31" s="132"/>
      <c r="C31" s="133"/>
      <c r="D31" s="134"/>
      <c r="E31" s="133"/>
      <c r="F31" s="134"/>
      <c r="G31" s="135"/>
      <c r="H31" s="134"/>
      <c r="I31" s="135"/>
      <c r="J31" s="134"/>
      <c r="K31" s="135"/>
      <c r="L31" s="134"/>
      <c r="M31" s="135"/>
      <c r="N31" s="136"/>
    </row>
    <row r="32" spans="1:14" s="59" customFormat="1" x14ac:dyDescent="0.2">
      <c r="A32" s="137" t="s">
        <v>95</v>
      </c>
      <c r="B32" s="56"/>
      <c r="C32" s="56"/>
      <c r="D32" s="81">
        <f>IF(B32=0,0,C32/B32)</f>
        <v>0</v>
      </c>
      <c r="E32" s="56"/>
      <c r="F32" s="57">
        <f>IF(C32=0,0,E32/C32)</f>
        <v>0</v>
      </c>
      <c r="G32" s="58">
        <f>ROUND(G30*G33+G34,0)</f>
        <v>0</v>
      </c>
      <c r="H32" s="57">
        <f>IF(E32=0,0,G32/E32)</f>
        <v>0</v>
      </c>
      <c r="I32" s="58">
        <f>ROUND(I30*I33+I34,0)</f>
        <v>0</v>
      </c>
      <c r="J32" s="57">
        <f>IF(G32=0,0,I32/G32)</f>
        <v>0</v>
      </c>
      <c r="K32" s="58">
        <f>ROUND(K30*K33+K34,0)</f>
        <v>0</v>
      </c>
      <c r="L32" s="57">
        <f>IF(I32=0,0,K32/I32)</f>
        <v>0</v>
      </c>
      <c r="M32" s="58">
        <f>ROUND(M30*M33+M34,0)</f>
        <v>0</v>
      </c>
      <c r="N32" s="138">
        <f>IF(K32=0,0,M32/K32)</f>
        <v>0</v>
      </c>
    </row>
    <row r="33" spans="1:14" ht="31.5" x14ac:dyDescent="0.2">
      <c r="A33" s="71" t="s">
        <v>96</v>
      </c>
      <c r="B33" s="140">
        <f>IFERROR(B32/$B$6,0)</f>
        <v>0</v>
      </c>
      <c r="C33" s="140">
        <f>IFERROR(C32/$C$6,0)</f>
        <v>0</v>
      </c>
      <c r="D33" s="63" t="s">
        <v>97</v>
      </c>
      <c r="E33" s="140">
        <f>IFERROR(E32/$E$6,0)</f>
        <v>0</v>
      </c>
      <c r="F33" s="63" t="s">
        <v>97</v>
      </c>
      <c r="G33" s="140">
        <f>ROUND(AVERAGE(E33,C33,B33),6)</f>
        <v>0</v>
      </c>
      <c r="H33" s="63" t="s">
        <v>97</v>
      </c>
      <c r="I33" s="140">
        <f>G33</f>
        <v>0</v>
      </c>
      <c r="J33" s="63" t="s">
        <v>97</v>
      </c>
      <c r="K33" s="140">
        <f>I33</f>
        <v>0</v>
      </c>
      <c r="L33" s="63" t="s">
        <v>97</v>
      </c>
      <c r="M33" s="140">
        <f>K33</f>
        <v>0</v>
      </c>
      <c r="N33" s="141" t="s">
        <v>97</v>
      </c>
    </row>
    <row r="34" spans="1:14" ht="31.5" x14ac:dyDescent="0.2">
      <c r="A34" s="71" t="s">
        <v>6</v>
      </c>
      <c r="B34" s="52" t="s">
        <v>11</v>
      </c>
      <c r="C34" s="52" t="s">
        <v>11</v>
      </c>
      <c r="D34" s="52" t="s">
        <v>11</v>
      </c>
      <c r="E34" s="52" t="s">
        <v>11</v>
      </c>
      <c r="F34" s="52" t="s">
        <v>11</v>
      </c>
      <c r="G34" s="41">
        <f>ROUND(G35+G36+G38+G37,0)</f>
        <v>0</v>
      </c>
      <c r="H34" s="52" t="s">
        <v>11</v>
      </c>
      <c r="I34" s="41">
        <f>ROUND(I35+I36+I38+I37,0)</f>
        <v>0</v>
      </c>
      <c r="J34" s="52" t="s">
        <v>11</v>
      </c>
      <c r="K34" s="41">
        <f>ROUND(K35+K36+K38+K37,0)</f>
        <v>0</v>
      </c>
      <c r="L34" s="52" t="s">
        <v>11</v>
      </c>
      <c r="M34" s="41">
        <f>ROUND(M35+M36+M38+M37,0)</f>
        <v>0</v>
      </c>
      <c r="N34" s="104" t="s">
        <v>11</v>
      </c>
    </row>
    <row r="35" spans="1:14" ht="31.5" x14ac:dyDescent="0.2">
      <c r="A35" s="72" t="s">
        <v>60</v>
      </c>
      <c r="B35" s="52" t="s">
        <v>11</v>
      </c>
      <c r="C35" s="52" t="s">
        <v>11</v>
      </c>
      <c r="D35" s="52" t="s">
        <v>11</v>
      </c>
      <c r="E35" s="52" t="s">
        <v>11</v>
      </c>
      <c r="F35" s="52" t="s">
        <v>11</v>
      </c>
      <c r="G35" s="41"/>
      <c r="H35" s="52" t="s">
        <v>11</v>
      </c>
      <c r="I35" s="41"/>
      <c r="J35" s="52" t="s">
        <v>11</v>
      </c>
      <c r="K35" s="41"/>
      <c r="L35" s="52" t="s">
        <v>11</v>
      </c>
      <c r="M35" s="73"/>
      <c r="N35" s="104" t="s">
        <v>11</v>
      </c>
    </row>
    <row r="36" spans="1:14" ht="63" x14ac:dyDescent="0.2">
      <c r="A36" s="72" t="s">
        <v>20</v>
      </c>
      <c r="B36" s="52" t="s">
        <v>11</v>
      </c>
      <c r="C36" s="52" t="s">
        <v>11</v>
      </c>
      <c r="D36" s="52" t="s">
        <v>11</v>
      </c>
      <c r="E36" s="52" t="s">
        <v>11</v>
      </c>
      <c r="F36" s="52" t="s">
        <v>11</v>
      </c>
      <c r="G36" s="41"/>
      <c r="H36" s="52" t="s">
        <v>11</v>
      </c>
      <c r="I36" s="74"/>
      <c r="J36" s="52" t="s">
        <v>11</v>
      </c>
      <c r="K36" s="74"/>
      <c r="L36" s="52" t="s">
        <v>11</v>
      </c>
      <c r="M36" s="75"/>
      <c r="N36" s="104" t="s">
        <v>11</v>
      </c>
    </row>
    <row r="37" spans="1:14" ht="31.5" x14ac:dyDescent="0.2">
      <c r="A37" s="72" t="s">
        <v>63</v>
      </c>
      <c r="B37" s="52" t="s">
        <v>11</v>
      </c>
      <c r="C37" s="52" t="s">
        <v>11</v>
      </c>
      <c r="D37" s="52" t="s">
        <v>11</v>
      </c>
      <c r="E37" s="52" t="s">
        <v>11</v>
      </c>
      <c r="F37" s="52" t="s">
        <v>11</v>
      </c>
      <c r="G37" s="41"/>
      <c r="H37" s="52" t="s">
        <v>11</v>
      </c>
      <c r="I37" s="41"/>
      <c r="J37" s="52" t="s">
        <v>11</v>
      </c>
      <c r="K37" s="41"/>
      <c r="L37" s="52" t="s">
        <v>11</v>
      </c>
      <c r="M37" s="41"/>
      <c r="N37" s="104" t="s">
        <v>11</v>
      </c>
    </row>
    <row r="38" spans="1:14" ht="32.25" thickBot="1" x14ac:dyDescent="0.25">
      <c r="A38" s="142" t="s">
        <v>70</v>
      </c>
      <c r="B38" s="143" t="s">
        <v>11</v>
      </c>
      <c r="C38" s="143" t="s">
        <v>11</v>
      </c>
      <c r="D38" s="143" t="s">
        <v>11</v>
      </c>
      <c r="E38" s="143" t="s">
        <v>11</v>
      </c>
      <c r="F38" s="143" t="s">
        <v>11</v>
      </c>
      <c r="G38" s="144"/>
      <c r="H38" s="143" t="s">
        <v>11</v>
      </c>
      <c r="I38" s="144"/>
      <c r="J38" s="143" t="s">
        <v>11</v>
      </c>
      <c r="K38" s="144"/>
      <c r="L38" s="143" t="s">
        <v>11</v>
      </c>
      <c r="M38" s="144"/>
      <c r="N38" s="145" t="s">
        <v>11</v>
      </c>
    </row>
  </sheetData>
  <mergeCells count="3">
    <mergeCell ref="A1:N1"/>
    <mergeCell ref="M2:N2"/>
    <mergeCell ref="A3:N3"/>
  </mergeCells>
  <printOptions horizontalCentered="1"/>
  <pageMargins left="0" right="0" top="0" bottom="0" header="0" footer="0"/>
  <pageSetup paperSize="9" scale="70" orientation="landscape" horizontalDpi="300" verticalDpi="300" r:id="rId1"/>
  <rowBreaks count="1" manualBreakCount="1">
    <brk id="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workbookViewId="0">
      <pane xSplit="1" ySplit="5" topLeftCell="C6" activePane="bottomRight" state="frozen"/>
      <selection activeCell="M13" sqref="M13"/>
      <selection pane="topRight" activeCell="M13" sqref="M13"/>
      <selection pane="bottomLeft" activeCell="M13" sqref="M13"/>
      <selection pane="bottomRight" activeCell="O2" sqref="O2"/>
    </sheetView>
  </sheetViews>
  <sheetFormatPr defaultRowHeight="15.75" x14ac:dyDescent="0.2"/>
  <cols>
    <col min="1" max="1" width="46.7109375" style="36" customWidth="1"/>
    <col min="2" max="2" width="14.42578125" style="36" customWidth="1"/>
    <col min="3" max="4" width="14.42578125" style="60" customWidth="1"/>
    <col min="5" max="5" width="14.5703125" style="60" customWidth="1"/>
    <col min="6" max="6" width="10.7109375" style="60" customWidth="1"/>
    <col min="7" max="7" width="14.42578125" style="35" customWidth="1"/>
    <col min="8" max="8" width="12.28515625" style="35" customWidth="1"/>
    <col min="9" max="9" width="13.28515625" style="61" customWidth="1"/>
    <col min="10" max="10" width="10.7109375" style="61" customWidth="1"/>
    <col min="11" max="11" width="14.85546875" style="61" customWidth="1"/>
    <col min="12" max="12" width="10.7109375" style="61" customWidth="1"/>
    <col min="13" max="13" width="15.85546875" style="61" customWidth="1"/>
    <col min="14" max="14" width="10.7109375" style="61" customWidth="1"/>
    <col min="15" max="16384" width="9.140625" style="61"/>
  </cols>
  <sheetData>
    <row r="1" spans="1:14" s="35" customFormat="1" x14ac:dyDescent="0.2">
      <c r="A1" s="673">
        <v>124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</row>
    <row r="2" spans="1:14" s="35" customFormat="1" ht="30" customHeight="1" x14ac:dyDescent="0.2">
      <c r="A2" s="36"/>
      <c r="B2" s="36"/>
      <c r="M2" s="675" t="s">
        <v>625</v>
      </c>
      <c r="N2" s="675"/>
    </row>
    <row r="3" spans="1:14" s="35" customFormat="1" ht="18.75" x14ac:dyDescent="0.2">
      <c r="A3" s="674" t="s">
        <v>59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</row>
    <row r="4" spans="1:14" s="35" customFormat="1" x14ac:dyDescent="0.2">
      <c r="A4" s="28"/>
      <c r="B4" s="28"/>
      <c r="C4" s="28"/>
      <c r="D4" s="28"/>
      <c r="E4" s="28"/>
      <c r="F4" s="28"/>
      <c r="N4" s="29" t="s">
        <v>0</v>
      </c>
    </row>
    <row r="5" spans="1:14" s="35" customFormat="1" ht="42.75" x14ac:dyDescent="0.2">
      <c r="A5" s="30" t="s">
        <v>1</v>
      </c>
      <c r="B5" s="37" t="s">
        <v>24</v>
      </c>
      <c r="C5" s="37" t="s">
        <v>25</v>
      </c>
      <c r="D5" s="37" t="s">
        <v>19</v>
      </c>
      <c r="E5" s="37" t="s">
        <v>26</v>
      </c>
      <c r="F5" s="37" t="s">
        <v>19</v>
      </c>
      <c r="G5" s="37" t="s">
        <v>27</v>
      </c>
      <c r="H5" s="37" t="s">
        <v>19</v>
      </c>
      <c r="I5" s="37" t="s">
        <v>28</v>
      </c>
      <c r="J5" s="37" t="s">
        <v>19</v>
      </c>
      <c r="K5" s="37" t="s">
        <v>29</v>
      </c>
      <c r="L5" s="37" t="s">
        <v>19</v>
      </c>
      <c r="M5" s="37" t="s">
        <v>30</v>
      </c>
      <c r="N5" s="37" t="s">
        <v>19</v>
      </c>
    </row>
    <row r="6" spans="1:14" s="35" customFormat="1" ht="47.25" x14ac:dyDescent="0.2">
      <c r="A6" s="38" t="s">
        <v>101</v>
      </c>
      <c r="B6" s="63"/>
      <c r="C6" s="63"/>
      <c r="D6" s="64">
        <f>IF(B6=0,0,C6/B6)</f>
        <v>0</v>
      </c>
      <c r="E6" s="63"/>
      <c r="F6" s="40">
        <f>IF(C6=0,0,E6/C6)</f>
        <v>0</v>
      </c>
      <c r="G6" s="63">
        <f>ROUND(E6*G7,0)</f>
        <v>0</v>
      </c>
      <c r="H6" s="40">
        <f>IF(E6=0,0,G6/E6)</f>
        <v>0</v>
      </c>
      <c r="I6" s="63">
        <f>ROUND(G6*I7,0)</f>
        <v>0</v>
      </c>
      <c r="J6" s="40">
        <f>IF(G6=0,0,I6/G6)</f>
        <v>0</v>
      </c>
      <c r="K6" s="63">
        <f>ROUND(I6*K7,0)</f>
        <v>0</v>
      </c>
      <c r="L6" s="40">
        <f>IF(I6=0,0,K6/I6)</f>
        <v>0</v>
      </c>
      <c r="M6" s="63">
        <f>ROUND(K6*M7,0)</f>
        <v>0</v>
      </c>
      <c r="N6" s="40">
        <f>IF(K6=0,0,M6/K6)</f>
        <v>0</v>
      </c>
    </row>
    <row r="7" spans="1:14" ht="30.75" thickBot="1" x14ac:dyDescent="0.25">
      <c r="A7" s="45" t="s">
        <v>15</v>
      </c>
      <c r="B7" s="50" t="s">
        <v>11</v>
      </c>
      <c r="C7" s="50" t="s">
        <v>11</v>
      </c>
      <c r="D7" s="50" t="s">
        <v>11</v>
      </c>
      <c r="E7" s="50" t="s">
        <v>11</v>
      </c>
      <c r="F7" s="50" t="s">
        <v>11</v>
      </c>
      <c r="G7" s="51">
        <f>G20</f>
        <v>0</v>
      </c>
      <c r="H7" s="50" t="s">
        <v>11</v>
      </c>
      <c r="I7" s="51">
        <f>I20</f>
        <v>0</v>
      </c>
      <c r="J7" s="50" t="s">
        <v>11</v>
      </c>
      <c r="K7" s="51">
        <f>K20</f>
        <v>0</v>
      </c>
      <c r="L7" s="50" t="s">
        <v>11</v>
      </c>
      <c r="M7" s="51">
        <f>M20</f>
        <v>0</v>
      </c>
      <c r="N7" s="50" t="s">
        <v>11</v>
      </c>
    </row>
    <row r="8" spans="1:14" s="35" customFormat="1" x14ac:dyDescent="0.2">
      <c r="A8" s="131" t="s">
        <v>102</v>
      </c>
      <c r="B8" s="132"/>
      <c r="C8" s="133"/>
      <c r="D8" s="134"/>
      <c r="E8" s="133"/>
      <c r="F8" s="134"/>
      <c r="G8" s="135"/>
      <c r="H8" s="134"/>
      <c r="I8" s="135"/>
      <c r="J8" s="134"/>
      <c r="K8" s="135"/>
      <c r="L8" s="134"/>
      <c r="M8" s="135"/>
      <c r="N8" s="136"/>
    </row>
    <row r="9" spans="1:14" s="35" customFormat="1" ht="47.25" x14ac:dyDescent="0.2">
      <c r="A9" s="38" t="s">
        <v>103</v>
      </c>
      <c r="B9" s="63">
        <f>B6-B19</f>
        <v>0</v>
      </c>
      <c r="C9" s="63">
        <f>C6-C19</f>
        <v>0</v>
      </c>
      <c r="D9" s="64">
        <f>IF(B9=0,0,C9/B9)</f>
        <v>0</v>
      </c>
      <c r="E9" s="63">
        <f>E6-E19</f>
        <v>0</v>
      </c>
      <c r="F9" s="40">
        <f>IF(C9=0,0,E9/C9)</f>
        <v>0</v>
      </c>
      <c r="G9" s="63">
        <f>G6-G19</f>
        <v>0</v>
      </c>
      <c r="H9" s="40">
        <f>IF(E9=0,0,G9/E9)</f>
        <v>0</v>
      </c>
      <c r="I9" s="63">
        <f>I6-I19</f>
        <v>0</v>
      </c>
      <c r="J9" s="40">
        <f>IF(G9=0,0,I9/G9)</f>
        <v>0</v>
      </c>
      <c r="K9" s="63">
        <f>K6-K19</f>
        <v>0</v>
      </c>
      <c r="L9" s="40">
        <f>IF(I9=0,0,K9/I9)</f>
        <v>0</v>
      </c>
      <c r="M9" s="63">
        <f>M6-M19</f>
        <v>0</v>
      </c>
      <c r="N9" s="40">
        <f>IF(K9=0,0,M9/K9)</f>
        <v>0</v>
      </c>
    </row>
    <row r="10" spans="1:14" s="35" customFormat="1" ht="30" x14ac:dyDescent="0.2">
      <c r="A10" s="45" t="s">
        <v>15</v>
      </c>
      <c r="B10" s="50" t="s">
        <v>11</v>
      </c>
      <c r="C10" s="50" t="s">
        <v>11</v>
      </c>
      <c r="D10" s="50" t="s">
        <v>11</v>
      </c>
      <c r="E10" s="50" t="s">
        <v>11</v>
      </c>
      <c r="F10" s="50" t="s">
        <v>11</v>
      </c>
      <c r="G10" s="51">
        <f>G7</f>
        <v>0</v>
      </c>
      <c r="H10" s="50" t="s">
        <v>11</v>
      </c>
      <c r="I10" s="51">
        <f>I7</f>
        <v>0</v>
      </c>
      <c r="J10" s="50" t="s">
        <v>11</v>
      </c>
      <c r="K10" s="51">
        <f>K7</f>
        <v>0</v>
      </c>
      <c r="L10" s="50" t="s">
        <v>11</v>
      </c>
      <c r="M10" s="51">
        <f>M7</f>
        <v>0</v>
      </c>
      <c r="N10" s="50" t="s">
        <v>11</v>
      </c>
    </row>
    <row r="11" spans="1:14" s="35" customFormat="1" x14ac:dyDescent="0.2">
      <c r="A11" s="38" t="s">
        <v>104</v>
      </c>
      <c r="B11" s="146">
        <v>0.13</v>
      </c>
      <c r="C11" s="146">
        <v>0.13</v>
      </c>
      <c r="D11" s="52" t="s">
        <v>11</v>
      </c>
      <c r="E11" s="146">
        <v>0.13</v>
      </c>
      <c r="F11" s="52" t="s">
        <v>11</v>
      </c>
      <c r="G11" s="147">
        <f>ROUND(AVERAGE(C11,E11),4)</f>
        <v>0.13</v>
      </c>
      <c r="H11" s="52" t="s">
        <v>11</v>
      </c>
      <c r="I11" s="146">
        <f>G11</f>
        <v>0.13</v>
      </c>
      <c r="J11" s="52" t="s">
        <v>11</v>
      </c>
      <c r="K11" s="146">
        <f>I11</f>
        <v>0.13</v>
      </c>
      <c r="L11" s="52" t="s">
        <v>11</v>
      </c>
      <c r="M11" s="146">
        <f>K11</f>
        <v>0.13</v>
      </c>
      <c r="N11" s="52" t="s">
        <v>11</v>
      </c>
    </row>
    <row r="12" spans="1:14" s="35" customFormat="1" ht="31.5" x14ac:dyDescent="0.2">
      <c r="A12" s="38" t="s">
        <v>6</v>
      </c>
      <c r="B12" s="52" t="s">
        <v>11</v>
      </c>
      <c r="C12" s="52" t="s">
        <v>11</v>
      </c>
      <c r="D12" s="52" t="s">
        <v>11</v>
      </c>
      <c r="E12" s="52" t="s">
        <v>11</v>
      </c>
      <c r="F12" s="52" t="s">
        <v>11</v>
      </c>
      <c r="G12" s="41">
        <f>ROUND(G13+G14+G16+G15,0)</f>
        <v>0</v>
      </c>
      <c r="H12" s="52" t="s">
        <v>11</v>
      </c>
      <c r="I12" s="41">
        <f>ROUND(I13+I14+I16+I15,0)</f>
        <v>0</v>
      </c>
      <c r="J12" s="52" t="s">
        <v>11</v>
      </c>
      <c r="K12" s="41">
        <f>ROUND(K13+K14+K16+K15,0)</f>
        <v>0</v>
      </c>
      <c r="L12" s="52" t="s">
        <v>11</v>
      </c>
      <c r="M12" s="41">
        <f>ROUND(M13+M14+M16+M15,0)</f>
        <v>0</v>
      </c>
      <c r="N12" s="52" t="s">
        <v>11</v>
      </c>
    </row>
    <row r="13" spans="1:14" s="35" customFormat="1" x14ac:dyDescent="0.2">
      <c r="A13" s="53" t="s">
        <v>60</v>
      </c>
      <c r="B13" s="52" t="s">
        <v>11</v>
      </c>
      <c r="C13" s="52" t="s">
        <v>11</v>
      </c>
      <c r="D13" s="52" t="s">
        <v>11</v>
      </c>
      <c r="E13" s="52" t="s">
        <v>11</v>
      </c>
      <c r="F13" s="52" t="s">
        <v>11</v>
      </c>
      <c r="G13" s="41"/>
      <c r="H13" s="52" t="s">
        <v>11</v>
      </c>
      <c r="I13" s="41"/>
      <c r="J13" s="52" t="s">
        <v>11</v>
      </c>
      <c r="K13" s="41"/>
      <c r="L13" s="52" t="s">
        <v>11</v>
      </c>
      <c r="M13" s="41"/>
      <c r="N13" s="52" t="s">
        <v>11</v>
      </c>
    </row>
    <row r="14" spans="1:14" s="35" customFormat="1" ht="47.25" x14ac:dyDescent="0.2">
      <c r="A14" s="53" t="s">
        <v>20</v>
      </c>
      <c r="B14" s="52" t="s">
        <v>11</v>
      </c>
      <c r="C14" s="52" t="s">
        <v>11</v>
      </c>
      <c r="D14" s="52" t="s">
        <v>11</v>
      </c>
      <c r="E14" s="52" t="s">
        <v>11</v>
      </c>
      <c r="F14" s="52" t="s">
        <v>11</v>
      </c>
      <c r="G14" s="41"/>
      <c r="H14" s="52" t="s">
        <v>11</v>
      </c>
      <c r="I14" s="74"/>
      <c r="J14" s="52" t="s">
        <v>11</v>
      </c>
      <c r="K14" s="74"/>
      <c r="L14" s="52" t="s">
        <v>11</v>
      </c>
      <c r="M14" s="74"/>
      <c r="N14" s="52" t="s">
        <v>11</v>
      </c>
    </row>
    <row r="15" spans="1:14" s="35" customFormat="1" x14ac:dyDescent="0.2">
      <c r="A15" s="53" t="s">
        <v>63</v>
      </c>
      <c r="B15" s="52" t="s">
        <v>11</v>
      </c>
      <c r="C15" s="52" t="s">
        <v>11</v>
      </c>
      <c r="D15" s="52" t="s">
        <v>11</v>
      </c>
      <c r="E15" s="52" t="s">
        <v>11</v>
      </c>
      <c r="F15" s="52" t="s">
        <v>11</v>
      </c>
      <c r="G15" s="41"/>
      <c r="H15" s="52" t="s">
        <v>11</v>
      </c>
      <c r="I15" s="41"/>
      <c r="J15" s="52" t="s">
        <v>11</v>
      </c>
      <c r="K15" s="41"/>
      <c r="L15" s="52" t="s">
        <v>11</v>
      </c>
      <c r="M15" s="41"/>
      <c r="N15" s="52" t="s">
        <v>11</v>
      </c>
    </row>
    <row r="16" spans="1:14" s="35" customFormat="1" ht="31.5" x14ac:dyDescent="0.2">
      <c r="A16" s="53" t="s">
        <v>70</v>
      </c>
      <c r="B16" s="52" t="s">
        <v>11</v>
      </c>
      <c r="C16" s="52" t="s">
        <v>11</v>
      </c>
      <c r="D16" s="52" t="s">
        <v>11</v>
      </c>
      <c r="E16" s="52" t="s">
        <v>11</v>
      </c>
      <c r="F16" s="52" t="s">
        <v>11</v>
      </c>
      <c r="G16" s="41"/>
      <c r="H16" s="52" t="s">
        <v>11</v>
      </c>
      <c r="I16" s="41"/>
      <c r="J16" s="52" t="s">
        <v>11</v>
      </c>
      <c r="K16" s="41"/>
      <c r="L16" s="52" t="s">
        <v>11</v>
      </c>
      <c r="M16" s="41"/>
      <c r="N16" s="52" t="s">
        <v>11</v>
      </c>
    </row>
    <row r="17" spans="1:14" ht="16.5" thickBot="1" x14ac:dyDescent="0.25">
      <c r="A17" s="55" t="s">
        <v>90</v>
      </c>
      <c r="B17" s="56"/>
      <c r="C17" s="56"/>
      <c r="D17" s="57">
        <f>IF(B17=0,0,C17/B17)</f>
        <v>0</v>
      </c>
      <c r="E17" s="56"/>
      <c r="F17" s="111">
        <f>IF(C17=0,0,E17/C17)</f>
        <v>0</v>
      </c>
      <c r="G17" s="56">
        <f>ROUND(G9*G11+G12,0)</f>
        <v>0</v>
      </c>
      <c r="H17" s="111">
        <f>IF(E17=0,0,G17/E17)</f>
        <v>0</v>
      </c>
      <c r="I17" s="56">
        <f>ROUND(I9*I11+I12,0)</f>
        <v>0</v>
      </c>
      <c r="J17" s="111">
        <f>IF(G17=0,0,I17/G17)</f>
        <v>0</v>
      </c>
      <c r="K17" s="56">
        <f>ROUND(K9*K11+K12,0)</f>
        <v>0</v>
      </c>
      <c r="L17" s="111">
        <f>IF(I17=0,0,K17/I17)</f>
        <v>0</v>
      </c>
      <c r="M17" s="56">
        <f>ROUND(M9*M11+M12,0)</f>
        <v>0</v>
      </c>
      <c r="N17" s="111">
        <f>IF(K17=0,0,M17/K17)</f>
        <v>0</v>
      </c>
    </row>
    <row r="18" spans="1:14" s="35" customFormat="1" x14ac:dyDescent="0.2">
      <c r="A18" s="131" t="s">
        <v>105</v>
      </c>
      <c r="B18" s="132"/>
      <c r="C18" s="133"/>
      <c r="D18" s="134"/>
      <c r="E18" s="133"/>
      <c r="F18" s="134"/>
      <c r="G18" s="135"/>
      <c r="H18" s="134"/>
      <c r="I18" s="135"/>
      <c r="J18" s="134"/>
      <c r="K18" s="135"/>
      <c r="L18" s="134"/>
      <c r="M18" s="135"/>
      <c r="N18" s="136"/>
    </row>
    <row r="19" spans="1:14" s="35" customFormat="1" ht="47.25" x14ac:dyDescent="0.2">
      <c r="A19" s="38" t="s">
        <v>106</v>
      </c>
      <c r="B19" s="63"/>
      <c r="C19" s="63"/>
      <c r="D19" s="64">
        <f>IF(B19=0,0,C19/B19)</f>
        <v>0</v>
      </c>
      <c r="E19" s="63"/>
      <c r="F19" s="40">
        <f>IF(C19=0,0,E19/C19)</f>
        <v>0</v>
      </c>
      <c r="G19" s="63">
        <f>ROUND(E19*G20,0)</f>
        <v>0</v>
      </c>
      <c r="H19" s="40">
        <f>IF(E19=0,0,G19/E19)</f>
        <v>0</v>
      </c>
      <c r="I19" s="63">
        <f>ROUND(G19*I20,0)</f>
        <v>0</v>
      </c>
      <c r="J19" s="40">
        <f>IF(G19=0,0,I19/G19)</f>
        <v>0</v>
      </c>
      <c r="K19" s="63">
        <f>ROUND(I19*K20,0)</f>
        <v>0</v>
      </c>
      <c r="L19" s="40">
        <f>IF(I19=0,0,K19/I19)</f>
        <v>0</v>
      </c>
      <c r="M19" s="63">
        <f>ROUND(K19*M20,0)</f>
        <v>0</v>
      </c>
      <c r="N19" s="40">
        <f>IF(K19=0,0,M19/K19)</f>
        <v>0</v>
      </c>
    </row>
    <row r="20" spans="1:14" ht="30" x14ac:dyDescent="0.2">
      <c r="A20" s="45" t="s">
        <v>15</v>
      </c>
      <c r="B20" s="50" t="s">
        <v>11</v>
      </c>
      <c r="C20" s="50" t="s">
        <v>11</v>
      </c>
      <c r="D20" s="50" t="s">
        <v>11</v>
      </c>
      <c r="E20" s="50" t="s">
        <v>11</v>
      </c>
      <c r="F20" s="50" t="s">
        <v>11</v>
      </c>
      <c r="G20" s="51">
        <f>'182 1 01 02010'!G11</f>
        <v>0</v>
      </c>
      <c r="H20" s="50" t="s">
        <v>11</v>
      </c>
      <c r="I20" s="51">
        <f>'182 1 01 02010'!I11</f>
        <v>0</v>
      </c>
      <c r="J20" s="50" t="s">
        <v>11</v>
      </c>
      <c r="K20" s="51">
        <f>'182 1 01 02010'!K11</f>
        <v>0</v>
      </c>
      <c r="L20" s="50" t="s">
        <v>11</v>
      </c>
      <c r="M20" s="51">
        <f>'182 1 01 02010'!M11</f>
        <v>0</v>
      </c>
      <c r="N20" s="50" t="s">
        <v>11</v>
      </c>
    </row>
    <row r="21" spans="1:14" x14ac:dyDescent="0.2">
      <c r="A21" s="38" t="s">
        <v>104</v>
      </c>
      <c r="B21" s="146">
        <v>0.15</v>
      </c>
      <c r="C21" s="146">
        <v>0.15</v>
      </c>
      <c r="D21" s="52" t="s">
        <v>11</v>
      </c>
      <c r="E21" s="146">
        <v>0.15</v>
      </c>
      <c r="F21" s="52" t="s">
        <v>11</v>
      </c>
      <c r="G21" s="147">
        <f>ROUND(AVERAGE(C21,E21),4)</f>
        <v>0.15</v>
      </c>
      <c r="H21" s="52" t="s">
        <v>11</v>
      </c>
      <c r="I21" s="146">
        <f>G21</f>
        <v>0.15</v>
      </c>
      <c r="J21" s="52" t="s">
        <v>11</v>
      </c>
      <c r="K21" s="146">
        <f>I21</f>
        <v>0.15</v>
      </c>
      <c r="L21" s="52" t="s">
        <v>11</v>
      </c>
      <c r="M21" s="146">
        <f>K21</f>
        <v>0.15</v>
      </c>
      <c r="N21" s="52" t="s">
        <v>11</v>
      </c>
    </row>
    <row r="22" spans="1:14" ht="31.5" x14ac:dyDescent="0.2">
      <c r="A22" s="38" t="s">
        <v>6</v>
      </c>
      <c r="B22" s="52" t="s">
        <v>11</v>
      </c>
      <c r="C22" s="52" t="s">
        <v>11</v>
      </c>
      <c r="D22" s="52" t="s">
        <v>11</v>
      </c>
      <c r="E22" s="52" t="s">
        <v>11</v>
      </c>
      <c r="F22" s="52" t="s">
        <v>11</v>
      </c>
      <c r="G22" s="41">
        <f>ROUND(G23+G24+G26+G25,0)</f>
        <v>0</v>
      </c>
      <c r="H22" s="52" t="s">
        <v>11</v>
      </c>
      <c r="I22" s="41">
        <f>ROUND(I23+I24+I26+I25,0)</f>
        <v>0</v>
      </c>
      <c r="J22" s="52" t="s">
        <v>11</v>
      </c>
      <c r="K22" s="41">
        <f>ROUND(K23+K24+K26+K25,0)</f>
        <v>0</v>
      </c>
      <c r="L22" s="52" t="s">
        <v>11</v>
      </c>
      <c r="M22" s="41">
        <f>ROUND(M23+M24+M26+M25,0)</f>
        <v>0</v>
      </c>
      <c r="N22" s="52" t="s">
        <v>11</v>
      </c>
    </row>
    <row r="23" spans="1:14" x14ac:dyDescent="0.2">
      <c r="A23" s="53" t="s">
        <v>60</v>
      </c>
      <c r="B23" s="52" t="s">
        <v>11</v>
      </c>
      <c r="C23" s="52" t="s">
        <v>11</v>
      </c>
      <c r="D23" s="52" t="s">
        <v>11</v>
      </c>
      <c r="E23" s="52" t="s">
        <v>11</v>
      </c>
      <c r="F23" s="52" t="s">
        <v>11</v>
      </c>
      <c r="G23" s="41"/>
      <c r="H23" s="52" t="s">
        <v>11</v>
      </c>
      <c r="I23" s="41"/>
      <c r="J23" s="52" t="s">
        <v>11</v>
      </c>
      <c r="K23" s="41"/>
      <c r="L23" s="52" t="s">
        <v>11</v>
      </c>
      <c r="M23" s="41"/>
      <c r="N23" s="52" t="s">
        <v>11</v>
      </c>
    </row>
    <row r="24" spans="1:14" ht="47.25" x14ac:dyDescent="0.2">
      <c r="A24" s="53" t="s">
        <v>20</v>
      </c>
      <c r="B24" s="52" t="s">
        <v>11</v>
      </c>
      <c r="C24" s="52" t="s">
        <v>11</v>
      </c>
      <c r="D24" s="52" t="s">
        <v>11</v>
      </c>
      <c r="E24" s="52" t="s">
        <v>11</v>
      </c>
      <c r="F24" s="52" t="s">
        <v>11</v>
      </c>
      <c r="G24" s="41"/>
      <c r="H24" s="52" t="s">
        <v>11</v>
      </c>
      <c r="I24" s="74"/>
      <c r="J24" s="52" t="s">
        <v>11</v>
      </c>
      <c r="K24" s="74"/>
      <c r="L24" s="52" t="s">
        <v>11</v>
      </c>
      <c r="M24" s="74"/>
      <c r="N24" s="52" t="s">
        <v>11</v>
      </c>
    </row>
    <row r="25" spans="1:14" x14ac:dyDescent="0.2">
      <c r="A25" s="53" t="s">
        <v>63</v>
      </c>
      <c r="B25" s="52" t="s">
        <v>11</v>
      </c>
      <c r="C25" s="52" t="s">
        <v>11</v>
      </c>
      <c r="D25" s="52" t="s">
        <v>11</v>
      </c>
      <c r="E25" s="52" t="s">
        <v>11</v>
      </c>
      <c r="F25" s="52" t="s">
        <v>11</v>
      </c>
      <c r="G25" s="41"/>
      <c r="H25" s="52" t="s">
        <v>11</v>
      </c>
      <c r="I25" s="41"/>
      <c r="J25" s="52" t="s">
        <v>11</v>
      </c>
      <c r="K25" s="41"/>
      <c r="L25" s="52" t="s">
        <v>11</v>
      </c>
      <c r="M25" s="41"/>
      <c r="N25" s="52" t="s">
        <v>11</v>
      </c>
    </row>
    <row r="26" spans="1:14" ht="31.5" x14ac:dyDescent="0.2">
      <c r="A26" s="53" t="s">
        <v>70</v>
      </c>
      <c r="B26" s="52" t="s">
        <v>11</v>
      </c>
      <c r="C26" s="52" t="s">
        <v>11</v>
      </c>
      <c r="D26" s="52" t="s">
        <v>11</v>
      </c>
      <c r="E26" s="52" t="s">
        <v>11</v>
      </c>
      <c r="F26" s="52" t="s">
        <v>11</v>
      </c>
      <c r="G26" s="41"/>
      <c r="H26" s="52" t="s">
        <v>11</v>
      </c>
      <c r="I26" s="41"/>
      <c r="J26" s="52" t="s">
        <v>11</v>
      </c>
      <c r="K26" s="41"/>
      <c r="L26" s="52" t="s">
        <v>11</v>
      </c>
      <c r="M26" s="41"/>
      <c r="N26" s="52" t="s">
        <v>11</v>
      </c>
    </row>
    <row r="27" spans="1:14" x14ac:dyDescent="0.2">
      <c r="A27" s="148" t="s">
        <v>90</v>
      </c>
      <c r="B27" s="58"/>
      <c r="C27" s="58"/>
      <c r="D27" s="112">
        <f>IF(B27=0,0,C27/B27)</f>
        <v>0</v>
      </c>
      <c r="E27" s="58"/>
      <c r="F27" s="114">
        <f>IF(C27=0,0,E27/C27)</f>
        <v>0</v>
      </c>
      <c r="G27" s="113">
        <f>ROUND(G19*G21+G22,0)</f>
        <v>0</v>
      </c>
      <c r="H27" s="114">
        <f>IF(E27=0,0,G27/E27)</f>
        <v>0</v>
      </c>
      <c r="I27" s="113">
        <f>ROUND(I19*I21+I22,0)</f>
        <v>0</v>
      </c>
      <c r="J27" s="114">
        <f>IF(G27=0,0,I27/G27)</f>
        <v>0</v>
      </c>
      <c r="K27" s="113">
        <f>ROUND(K19*K21+K22,0)</f>
        <v>0</v>
      </c>
      <c r="L27" s="114">
        <f>IF(I27=0,0,K27/I27)</f>
        <v>0</v>
      </c>
      <c r="M27" s="113">
        <f>ROUND(M19*M21+M22,0)</f>
        <v>0</v>
      </c>
      <c r="N27" s="114">
        <f>IF(K27=0,0,M27/K27)</f>
        <v>0</v>
      </c>
    </row>
    <row r="28" spans="1:14" ht="30" x14ac:dyDescent="0.2">
      <c r="A28" s="149" t="s">
        <v>91</v>
      </c>
      <c r="B28" s="64" t="s">
        <v>11</v>
      </c>
      <c r="C28" s="64" t="s">
        <v>11</v>
      </c>
      <c r="D28" s="52" t="s">
        <v>11</v>
      </c>
      <c r="E28" s="64" t="s">
        <v>11</v>
      </c>
      <c r="F28" s="52" t="s">
        <v>11</v>
      </c>
      <c r="G28" s="64">
        <f t="shared" ref="G28:M28" si="0">1-0.13</f>
        <v>0.87</v>
      </c>
      <c r="H28" s="52" t="s">
        <v>11</v>
      </c>
      <c r="I28" s="64">
        <f t="shared" si="0"/>
        <v>0.87</v>
      </c>
      <c r="J28" s="52" t="s">
        <v>11</v>
      </c>
      <c r="K28" s="64">
        <f t="shared" si="0"/>
        <v>0.87</v>
      </c>
      <c r="L28" s="52" t="s">
        <v>11</v>
      </c>
      <c r="M28" s="64">
        <f t="shared" si="0"/>
        <v>0.87</v>
      </c>
      <c r="N28" s="52" t="s">
        <v>11</v>
      </c>
    </row>
    <row r="29" spans="1:14" x14ac:dyDescent="0.2">
      <c r="A29" s="55" t="s">
        <v>17</v>
      </c>
      <c r="B29" s="56"/>
      <c r="C29" s="56"/>
      <c r="D29" s="57">
        <f>IF(B29=0,0,C29/B29)</f>
        <v>0</v>
      </c>
      <c r="E29" s="56"/>
      <c r="F29" s="111">
        <f>IF(C29=0,0,E29/C29)</f>
        <v>0</v>
      </c>
      <c r="G29" s="56">
        <f>ROUND(G27*G28,0)</f>
        <v>0</v>
      </c>
      <c r="H29" s="111">
        <f>IF(E29=0,0,G29/E29)</f>
        <v>0</v>
      </c>
      <c r="I29" s="56">
        <f>ROUND(I27*I28,0)</f>
        <v>0</v>
      </c>
      <c r="J29" s="111">
        <f>IF(G29=0,0,I29/G29)</f>
        <v>0</v>
      </c>
      <c r="K29" s="56">
        <f>ROUND(K27*K28,0)</f>
        <v>0</v>
      </c>
      <c r="L29" s="111">
        <f>IF(I29=0,0,K29/I29)</f>
        <v>0</v>
      </c>
      <c r="M29" s="56">
        <f>ROUND(M27*M28,0)</f>
        <v>0</v>
      </c>
      <c r="N29" s="111">
        <f>IF(K29=0,0,M29/K29)</f>
        <v>0</v>
      </c>
    </row>
  </sheetData>
  <mergeCells count="3">
    <mergeCell ref="A1:N1"/>
    <mergeCell ref="M2:N2"/>
    <mergeCell ref="A3:N3"/>
  </mergeCells>
  <printOptions horizontalCentered="1"/>
  <pageMargins left="0" right="0" top="0" bottom="0" header="0" footer="0"/>
  <pageSetup paperSize="9" scale="67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2"/>
  <sheetViews>
    <sheetView view="pageBreakPreview" zoomScale="90" zoomScaleNormal="80" zoomScaleSheetLayoutView="90" workbookViewId="0">
      <pane xSplit="1" ySplit="5" topLeftCell="C6" activePane="bottomRight" state="frozen"/>
      <selection activeCell="M13" sqref="M13"/>
      <selection pane="topRight" activeCell="M13" sqref="M13"/>
      <selection pane="bottomLeft" activeCell="M13" sqref="M13"/>
      <selection pane="bottomRight" activeCell="P2" sqref="P2"/>
    </sheetView>
  </sheetViews>
  <sheetFormatPr defaultRowHeight="15.75" x14ac:dyDescent="0.2"/>
  <cols>
    <col min="1" max="1" width="40.140625" style="36" customWidth="1"/>
    <col min="2" max="2" width="18.140625" style="36" customWidth="1"/>
    <col min="3" max="3" width="10.5703125" style="36" customWidth="1"/>
    <col min="4" max="4" width="18.5703125" style="36" customWidth="1"/>
    <col min="5" max="5" width="10.5703125" style="36" customWidth="1"/>
    <col min="6" max="6" width="18.5703125" style="60" customWidth="1"/>
    <col min="7" max="7" width="10.42578125" style="36" customWidth="1"/>
    <col min="8" max="8" width="15.7109375" style="35" customWidth="1"/>
    <col min="9" max="9" width="10.85546875" style="36" customWidth="1"/>
    <col min="10" max="10" width="16" style="61" customWidth="1"/>
    <col min="11" max="11" width="10.85546875" style="36" customWidth="1"/>
    <col min="12" max="12" width="17.5703125" style="61" customWidth="1"/>
    <col min="13" max="13" width="10.85546875" style="36" customWidth="1"/>
    <col min="14" max="14" width="17.5703125" style="61" customWidth="1"/>
    <col min="15" max="15" width="10.42578125" style="36" customWidth="1"/>
    <col min="16" max="16" width="17.5703125" style="61" customWidth="1"/>
    <col min="17" max="20" width="16" style="61" customWidth="1"/>
    <col min="21" max="16384" width="9.140625" style="61"/>
  </cols>
  <sheetData>
    <row r="1" spans="1:18" s="35" customFormat="1" x14ac:dyDescent="0.2">
      <c r="A1" s="673">
        <v>125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</row>
    <row r="2" spans="1:18" s="35" customFormat="1" ht="34.5" customHeight="1" x14ac:dyDescent="0.2">
      <c r="A2" s="36"/>
      <c r="B2" s="36"/>
      <c r="C2" s="36"/>
      <c r="D2" s="36"/>
      <c r="E2" s="36"/>
      <c r="G2" s="36"/>
      <c r="I2" s="36"/>
      <c r="K2" s="36"/>
      <c r="M2" s="36"/>
      <c r="N2" s="679" t="s">
        <v>626</v>
      </c>
      <c r="O2" s="679"/>
    </row>
    <row r="3" spans="1:18" s="35" customFormat="1" ht="18.75" customHeight="1" x14ac:dyDescent="0.2">
      <c r="A3" s="674" t="s">
        <v>107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</row>
    <row r="4" spans="1:18" s="35" customFormat="1" ht="16.5" thickBot="1" x14ac:dyDescent="0.25">
      <c r="A4" s="28"/>
      <c r="B4" s="28"/>
      <c r="C4" s="28"/>
      <c r="D4" s="28"/>
      <c r="E4" s="28"/>
      <c r="F4" s="28"/>
      <c r="G4" s="28"/>
      <c r="I4" s="28"/>
      <c r="K4" s="28"/>
      <c r="M4" s="28"/>
      <c r="O4" s="29" t="s">
        <v>0</v>
      </c>
    </row>
    <row r="5" spans="1:18" s="35" customFormat="1" ht="48" thickBot="1" x14ac:dyDescent="0.25">
      <c r="A5" s="124" t="s">
        <v>1</v>
      </c>
      <c r="B5" s="150" t="s">
        <v>108</v>
      </c>
      <c r="C5" s="150" t="s">
        <v>73</v>
      </c>
      <c r="D5" s="150" t="s">
        <v>109</v>
      </c>
      <c r="E5" s="150" t="s">
        <v>73</v>
      </c>
      <c r="F5" s="150" t="s">
        <v>110</v>
      </c>
      <c r="G5" s="150" t="s">
        <v>73</v>
      </c>
      <c r="H5" s="150" t="s">
        <v>27</v>
      </c>
      <c r="I5" s="150" t="s">
        <v>73</v>
      </c>
      <c r="J5" s="150" t="s">
        <v>28</v>
      </c>
      <c r="K5" s="150" t="s">
        <v>73</v>
      </c>
      <c r="L5" s="150" t="s">
        <v>29</v>
      </c>
      <c r="M5" s="150" t="s">
        <v>73</v>
      </c>
      <c r="N5" s="150" t="s">
        <v>30</v>
      </c>
      <c r="O5" s="151" t="s">
        <v>73</v>
      </c>
      <c r="P5" s="152" t="s">
        <v>111</v>
      </c>
      <c r="Q5" s="152" t="s">
        <v>112</v>
      </c>
      <c r="R5" s="152" t="s">
        <v>113</v>
      </c>
    </row>
    <row r="6" spans="1:18" s="35" customFormat="1" ht="31.5" x14ac:dyDescent="0.2">
      <c r="A6" s="153" t="s">
        <v>114</v>
      </c>
      <c r="B6" s="154">
        <f>ROUND(B7+B8+B9+B10+B11+B12+B13+B14+B15+B16,0)</f>
        <v>0</v>
      </c>
      <c r="C6" s="154" t="s">
        <v>11</v>
      </c>
      <c r="D6" s="154">
        <f>ROUND(D7+D8+D9+D10+D11+D12+D13+D14+D15+D16,0)</f>
        <v>0</v>
      </c>
      <c r="E6" s="154" t="s">
        <v>11</v>
      </c>
      <c r="F6" s="154">
        <f>ROUND(F7+F8+F9+F10+F11+F12+F13+F14+F15+F16,0)</f>
        <v>0</v>
      </c>
      <c r="G6" s="154" t="s">
        <v>11</v>
      </c>
      <c r="H6" s="154">
        <f t="shared" ref="H6:N6" si="0">ROUND(H7+H8+H9+H10+H11+H12+H13+H14+H15+H16,0)</f>
        <v>0</v>
      </c>
      <c r="I6" s="154" t="s">
        <v>11</v>
      </c>
      <c r="J6" s="154">
        <f t="shared" si="0"/>
        <v>0</v>
      </c>
      <c r="K6" s="154" t="s">
        <v>11</v>
      </c>
      <c r="L6" s="154">
        <f t="shared" si="0"/>
        <v>0</v>
      </c>
      <c r="M6" s="154" t="s">
        <v>11</v>
      </c>
      <c r="N6" s="154">
        <f t="shared" si="0"/>
        <v>0</v>
      </c>
      <c r="O6" s="155" t="s">
        <v>11</v>
      </c>
    </row>
    <row r="7" spans="1:18" s="35" customFormat="1" x14ac:dyDescent="0.2">
      <c r="A7" s="156" t="s">
        <v>115</v>
      </c>
      <c r="B7" s="157">
        <f>B42+B78+B114+B150+B186+B222+B258+B294+B330+B366+B402</f>
        <v>0</v>
      </c>
      <c r="C7" s="64">
        <f>IF(B$6=0,0,B7/B$6)</f>
        <v>0</v>
      </c>
      <c r="D7" s="157">
        <f>D42+D78+D114+D150+D186+D222+D258+D294+D330+D366+D402</f>
        <v>0</v>
      </c>
      <c r="E7" s="64">
        <f>IF(D$6=0,0,D7/D$6)</f>
        <v>0</v>
      </c>
      <c r="F7" s="157">
        <f>F42+F78+F114+F150+F186+F222+F258+F294+F330+F366+F402</f>
        <v>0</v>
      </c>
      <c r="G7" s="64">
        <f>IF(F$6=0,0,F7/F$6)</f>
        <v>0</v>
      </c>
      <c r="H7" s="157">
        <f>H42+H78+H114+H150+H186+H222+H258+H294+H330+H366+H402</f>
        <v>0</v>
      </c>
      <c r="I7" s="64">
        <f>IF(H$6=0,0,H7/H$6)</f>
        <v>0</v>
      </c>
      <c r="J7" s="157">
        <f>J42+J78+J114+J150+J186+J222+J258+J294+J330+J366+J402</f>
        <v>0</v>
      </c>
      <c r="K7" s="64">
        <f>IF(J$6=0,0,J7/J$6)</f>
        <v>0</v>
      </c>
      <c r="L7" s="157">
        <f>L42+L78+L114+L150+L186+L222+L258+L294+L330+L366+L402</f>
        <v>0</v>
      </c>
      <c r="M7" s="64">
        <f>IF(L$6=0,0,L7/L$6)</f>
        <v>0</v>
      </c>
      <c r="N7" s="157">
        <f>N42+N78+N114+N150+N186+N222+N258+N294+N330+N366+N402</f>
        <v>0</v>
      </c>
      <c r="O7" s="158">
        <f>IF(N$6=0,0,N7/N$6)</f>
        <v>0</v>
      </c>
      <c r="P7" s="61"/>
      <c r="Q7" s="159"/>
      <c r="R7" s="160"/>
    </row>
    <row r="8" spans="1:18" s="35" customFormat="1" x14ac:dyDescent="0.2">
      <c r="A8" s="156" t="s">
        <v>116</v>
      </c>
      <c r="B8" s="157">
        <f t="shared" ref="B8:B16" si="1">B43+B79+B115+B151+B187+B223+B259+B295+B331+B367+B403</f>
        <v>0</v>
      </c>
      <c r="C8" s="64">
        <f t="shared" ref="C8:E16" si="2">IF(B$6=0,0,B8/B$6)</f>
        <v>0</v>
      </c>
      <c r="D8" s="157">
        <f t="shared" ref="D8:F16" si="3">D43+D79+D115+D151+D187+D223+D259+D295+D331+D367+D403</f>
        <v>0</v>
      </c>
      <c r="E8" s="64">
        <f t="shared" si="2"/>
        <v>0</v>
      </c>
      <c r="F8" s="157">
        <f t="shared" si="3"/>
        <v>0</v>
      </c>
      <c r="G8" s="64">
        <f t="shared" ref="G8:G16" si="4">IF(F$6=0,0,F8/F$6)</f>
        <v>0</v>
      </c>
      <c r="H8" s="157">
        <f t="shared" ref="H8:H16" si="5">H43+H79+H115+H151+H187+H223+H259+H295+H331+H367+H403</f>
        <v>0</v>
      </c>
      <c r="I8" s="64">
        <f t="shared" ref="I8:I16" si="6">IF(H$6=0,0,H8/H$6)</f>
        <v>0</v>
      </c>
      <c r="J8" s="157">
        <f t="shared" ref="J8:J16" si="7">J43+J79+J115+J151+J187+J223+J259+J295+J331+J367+J403</f>
        <v>0</v>
      </c>
      <c r="K8" s="64">
        <f t="shared" ref="K8:K16" si="8">IF(J$6=0,0,J8/J$6)</f>
        <v>0</v>
      </c>
      <c r="L8" s="157">
        <f t="shared" ref="L8:L16" si="9">L43+L79+L115+L151+L187+L223+L259+L295+L331+L367+L403</f>
        <v>0</v>
      </c>
      <c r="M8" s="64">
        <f t="shared" ref="M8:M16" si="10">IF(L$6=0,0,L8/L$6)</f>
        <v>0</v>
      </c>
      <c r="N8" s="157">
        <f t="shared" ref="N8:N16" si="11">N43+N79+N115+N151+N187+N223+N259+N295+N331+N367+N403</f>
        <v>0</v>
      </c>
      <c r="O8" s="158">
        <f t="shared" ref="O8:O16" si="12">IF(N$6=0,0,N8/N$6)</f>
        <v>0</v>
      </c>
      <c r="P8" s="61"/>
      <c r="Q8" s="159"/>
      <c r="R8" s="160"/>
    </row>
    <row r="9" spans="1:18" s="35" customFormat="1" x14ac:dyDescent="0.2">
      <c r="A9" s="156" t="s">
        <v>117</v>
      </c>
      <c r="B9" s="157">
        <f t="shared" si="1"/>
        <v>0</v>
      </c>
      <c r="C9" s="64">
        <f t="shared" si="2"/>
        <v>0</v>
      </c>
      <c r="D9" s="157">
        <f t="shared" si="3"/>
        <v>0</v>
      </c>
      <c r="E9" s="64">
        <f t="shared" si="2"/>
        <v>0</v>
      </c>
      <c r="F9" s="157">
        <f t="shared" si="3"/>
        <v>0</v>
      </c>
      <c r="G9" s="64">
        <f t="shared" si="4"/>
        <v>0</v>
      </c>
      <c r="H9" s="157">
        <f t="shared" si="5"/>
        <v>0</v>
      </c>
      <c r="I9" s="64">
        <f t="shared" si="6"/>
        <v>0</v>
      </c>
      <c r="J9" s="157">
        <f t="shared" si="7"/>
        <v>0</v>
      </c>
      <c r="K9" s="64">
        <f t="shared" si="8"/>
        <v>0</v>
      </c>
      <c r="L9" s="157">
        <f t="shared" si="9"/>
        <v>0</v>
      </c>
      <c r="M9" s="64">
        <f t="shared" si="10"/>
        <v>0</v>
      </c>
      <c r="N9" s="157">
        <f t="shared" si="11"/>
        <v>0</v>
      </c>
      <c r="O9" s="158">
        <f t="shared" si="12"/>
        <v>0</v>
      </c>
      <c r="P9" s="61"/>
      <c r="Q9" s="159"/>
      <c r="R9" s="160"/>
    </row>
    <row r="10" spans="1:18" s="35" customFormat="1" x14ac:dyDescent="0.2">
      <c r="A10" s="156" t="s">
        <v>118</v>
      </c>
      <c r="B10" s="157">
        <f t="shared" si="1"/>
        <v>0</v>
      </c>
      <c r="C10" s="64">
        <f t="shared" si="2"/>
        <v>0</v>
      </c>
      <c r="D10" s="157">
        <f t="shared" si="3"/>
        <v>0</v>
      </c>
      <c r="E10" s="64">
        <f t="shared" si="2"/>
        <v>0</v>
      </c>
      <c r="F10" s="157">
        <f t="shared" si="3"/>
        <v>0</v>
      </c>
      <c r="G10" s="64">
        <f t="shared" si="4"/>
        <v>0</v>
      </c>
      <c r="H10" s="157">
        <f t="shared" si="5"/>
        <v>0</v>
      </c>
      <c r="I10" s="64">
        <f t="shared" si="6"/>
        <v>0</v>
      </c>
      <c r="J10" s="157">
        <f t="shared" si="7"/>
        <v>0</v>
      </c>
      <c r="K10" s="64">
        <f t="shared" si="8"/>
        <v>0</v>
      </c>
      <c r="L10" s="157">
        <f t="shared" si="9"/>
        <v>0</v>
      </c>
      <c r="M10" s="64">
        <f t="shared" si="10"/>
        <v>0</v>
      </c>
      <c r="N10" s="157">
        <f t="shared" si="11"/>
        <v>0</v>
      </c>
      <c r="O10" s="158">
        <f t="shared" si="12"/>
        <v>0</v>
      </c>
      <c r="P10" s="61"/>
      <c r="Q10" s="159"/>
      <c r="R10" s="160"/>
    </row>
    <row r="11" spans="1:18" s="35" customFormat="1" x14ac:dyDescent="0.2">
      <c r="A11" s="156" t="s">
        <v>119</v>
      </c>
      <c r="B11" s="157">
        <f t="shared" si="1"/>
        <v>0</v>
      </c>
      <c r="C11" s="64">
        <f t="shared" si="2"/>
        <v>0</v>
      </c>
      <c r="D11" s="157">
        <f t="shared" si="3"/>
        <v>0</v>
      </c>
      <c r="E11" s="64">
        <f t="shared" si="2"/>
        <v>0</v>
      </c>
      <c r="F11" s="157">
        <f t="shared" si="3"/>
        <v>0</v>
      </c>
      <c r="G11" s="64">
        <f t="shared" si="4"/>
        <v>0</v>
      </c>
      <c r="H11" s="157">
        <f t="shared" si="5"/>
        <v>0</v>
      </c>
      <c r="I11" s="64">
        <f t="shared" si="6"/>
        <v>0</v>
      </c>
      <c r="J11" s="157">
        <f t="shared" si="7"/>
        <v>0</v>
      </c>
      <c r="K11" s="64">
        <f t="shared" si="8"/>
        <v>0</v>
      </c>
      <c r="L11" s="157">
        <f t="shared" si="9"/>
        <v>0</v>
      </c>
      <c r="M11" s="64">
        <f t="shared" si="10"/>
        <v>0</v>
      </c>
      <c r="N11" s="157">
        <f t="shared" si="11"/>
        <v>0</v>
      </c>
      <c r="O11" s="158">
        <f t="shared" si="12"/>
        <v>0</v>
      </c>
      <c r="P11" s="61"/>
      <c r="Q11" s="159"/>
      <c r="R11" s="160"/>
    </row>
    <row r="12" spans="1:18" s="35" customFormat="1" x14ac:dyDescent="0.2">
      <c r="A12" s="156" t="s">
        <v>120</v>
      </c>
      <c r="B12" s="157">
        <f t="shared" si="1"/>
        <v>0</v>
      </c>
      <c r="C12" s="64">
        <f t="shared" si="2"/>
        <v>0</v>
      </c>
      <c r="D12" s="157">
        <f t="shared" si="3"/>
        <v>0</v>
      </c>
      <c r="E12" s="64">
        <f t="shared" si="2"/>
        <v>0</v>
      </c>
      <c r="F12" s="157">
        <f t="shared" si="3"/>
        <v>0</v>
      </c>
      <c r="G12" s="64">
        <f t="shared" si="4"/>
        <v>0</v>
      </c>
      <c r="H12" s="157">
        <f t="shared" si="5"/>
        <v>0</v>
      </c>
      <c r="I12" s="64">
        <f t="shared" si="6"/>
        <v>0</v>
      </c>
      <c r="J12" s="157">
        <f t="shared" si="7"/>
        <v>0</v>
      </c>
      <c r="K12" s="64">
        <f t="shared" si="8"/>
        <v>0</v>
      </c>
      <c r="L12" s="157">
        <f t="shared" si="9"/>
        <v>0</v>
      </c>
      <c r="M12" s="64">
        <f t="shared" si="10"/>
        <v>0</v>
      </c>
      <c r="N12" s="157">
        <f t="shared" si="11"/>
        <v>0</v>
      </c>
      <c r="O12" s="158">
        <f t="shared" si="12"/>
        <v>0</v>
      </c>
      <c r="P12" s="61"/>
      <c r="Q12" s="159"/>
      <c r="R12" s="160"/>
    </row>
    <row r="13" spans="1:18" s="35" customFormat="1" x14ac:dyDescent="0.2">
      <c r="A13" s="156" t="s">
        <v>121</v>
      </c>
      <c r="B13" s="157">
        <f t="shared" si="1"/>
        <v>0</v>
      </c>
      <c r="C13" s="64">
        <f t="shared" si="2"/>
        <v>0</v>
      </c>
      <c r="D13" s="157">
        <f t="shared" si="3"/>
        <v>0</v>
      </c>
      <c r="E13" s="64">
        <f t="shared" si="2"/>
        <v>0</v>
      </c>
      <c r="F13" s="157">
        <f t="shared" si="3"/>
        <v>0</v>
      </c>
      <c r="G13" s="64">
        <f t="shared" si="4"/>
        <v>0</v>
      </c>
      <c r="H13" s="157">
        <f t="shared" si="5"/>
        <v>0</v>
      </c>
      <c r="I13" s="64">
        <f t="shared" si="6"/>
        <v>0</v>
      </c>
      <c r="J13" s="157">
        <f t="shared" si="7"/>
        <v>0</v>
      </c>
      <c r="K13" s="64">
        <f t="shared" si="8"/>
        <v>0</v>
      </c>
      <c r="L13" s="157">
        <f t="shared" si="9"/>
        <v>0</v>
      </c>
      <c r="M13" s="64">
        <f t="shared" si="10"/>
        <v>0</v>
      </c>
      <c r="N13" s="157">
        <f t="shared" si="11"/>
        <v>0</v>
      </c>
      <c r="O13" s="158">
        <f t="shared" si="12"/>
        <v>0</v>
      </c>
      <c r="P13" s="61"/>
      <c r="Q13" s="159"/>
      <c r="R13" s="160"/>
    </row>
    <row r="14" spans="1:18" s="35" customFormat="1" x14ac:dyDescent="0.2">
      <c r="A14" s="156" t="s">
        <v>122</v>
      </c>
      <c r="B14" s="157">
        <f t="shared" si="1"/>
        <v>0</v>
      </c>
      <c r="C14" s="64">
        <f t="shared" si="2"/>
        <v>0</v>
      </c>
      <c r="D14" s="157">
        <f t="shared" si="3"/>
        <v>0</v>
      </c>
      <c r="E14" s="64">
        <f t="shared" si="2"/>
        <v>0</v>
      </c>
      <c r="F14" s="157">
        <f t="shared" si="3"/>
        <v>0</v>
      </c>
      <c r="G14" s="64">
        <f t="shared" si="4"/>
        <v>0</v>
      </c>
      <c r="H14" s="157">
        <f t="shared" si="5"/>
        <v>0</v>
      </c>
      <c r="I14" s="64">
        <f t="shared" si="6"/>
        <v>0</v>
      </c>
      <c r="J14" s="157">
        <f t="shared" si="7"/>
        <v>0</v>
      </c>
      <c r="K14" s="64">
        <f t="shared" si="8"/>
        <v>0</v>
      </c>
      <c r="L14" s="157">
        <f t="shared" si="9"/>
        <v>0</v>
      </c>
      <c r="M14" s="64">
        <f t="shared" si="10"/>
        <v>0</v>
      </c>
      <c r="N14" s="157">
        <f t="shared" si="11"/>
        <v>0</v>
      </c>
      <c r="O14" s="158">
        <f t="shared" si="12"/>
        <v>0</v>
      </c>
      <c r="P14" s="61"/>
      <c r="Q14" s="159"/>
      <c r="R14" s="160"/>
    </row>
    <row r="15" spans="1:18" s="35" customFormat="1" x14ac:dyDescent="0.2">
      <c r="A15" s="156" t="s">
        <v>123</v>
      </c>
      <c r="B15" s="157">
        <f t="shared" si="1"/>
        <v>0</v>
      </c>
      <c r="C15" s="64">
        <f t="shared" si="2"/>
        <v>0</v>
      </c>
      <c r="D15" s="157">
        <f t="shared" si="3"/>
        <v>0</v>
      </c>
      <c r="E15" s="64">
        <f t="shared" si="2"/>
        <v>0</v>
      </c>
      <c r="F15" s="157">
        <f t="shared" si="3"/>
        <v>0</v>
      </c>
      <c r="G15" s="64">
        <f t="shared" si="4"/>
        <v>0</v>
      </c>
      <c r="H15" s="157">
        <f t="shared" si="5"/>
        <v>0</v>
      </c>
      <c r="I15" s="64">
        <f t="shared" si="6"/>
        <v>0</v>
      </c>
      <c r="J15" s="157">
        <f t="shared" si="7"/>
        <v>0</v>
      </c>
      <c r="K15" s="64">
        <f t="shared" si="8"/>
        <v>0</v>
      </c>
      <c r="L15" s="157">
        <f t="shared" si="9"/>
        <v>0</v>
      </c>
      <c r="M15" s="64">
        <f t="shared" si="10"/>
        <v>0</v>
      </c>
      <c r="N15" s="157">
        <f t="shared" si="11"/>
        <v>0</v>
      </c>
      <c r="O15" s="158">
        <f t="shared" si="12"/>
        <v>0</v>
      </c>
      <c r="P15" s="61"/>
      <c r="Q15" s="159"/>
      <c r="R15" s="160"/>
    </row>
    <row r="16" spans="1:18" s="35" customFormat="1" ht="16.5" thickBot="1" x14ac:dyDescent="0.25">
      <c r="A16" s="161" t="s">
        <v>124</v>
      </c>
      <c r="B16" s="162">
        <f t="shared" si="1"/>
        <v>0</v>
      </c>
      <c r="C16" s="129">
        <f t="shared" si="2"/>
        <v>0</v>
      </c>
      <c r="D16" s="162">
        <f t="shared" si="3"/>
        <v>0</v>
      </c>
      <c r="E16" s="129">
        <f t="shared" si="2"/>
        <v>0</v>
      </c>
      <c r="F16" s="162">
        <f t="shared" si="3"/>
        <v>0</v>
      </c>
      <c r="G16" s="129">
        <f t="shared" si="4"/>
        <v>0</v>
      </c>
      <c r="H16" s="162">
        <f t="shared" si="5"/>
        <v>0</v>
      </c>
      <c r="I16" s="129">
        <f t="shared" si="6"/>
        <v>0</v>
      </c>
      <c r="J16" s="162">
        <f t="shared" si="7"/>
        <v>0</v>
      </c>
      <c r="K16" s="129">
        <f t="shared" si="8"/>
        <v>0</v>
      </c>
      <c r="L16" s="162">
        <f t="shared" si="9"/>
        <v>0</v>
      </c>
      <c r="M16" s="129">
        <f t="shared" si="10"/>
        <v>0</v>
      </c>
      <c r="N16" s="162">
        <f t="shared" si="11"/>
        <v>0</v>
      </c>
      <c r="O16" s="130">
        <f t="shared" si="12"/>
        <v>0</v>
      </c>
      <c r="P16" s="61"/>
      <c r="Q16" s="159"/>
      <c r="R16" s="160"/>
    </row>
    <row r="17" spans="1:18" s="59" customFormat="1" x14ac:dyDescent="0.2">
      <c r="A17" s="163" t="s">
        <v>125</v>
      </c>
      <c r="B17" s="164">
        <f>'182 1 01 02010'!B22</f>
        <v>0</v>
      </c>
      <c r="C17" s="164" t="s">
        <v>11</v>
      </c>
      <c r="D17" s="164">
        <f>'182 1 01 02010'!C22</f>
        <v>0</v>
      </c>
      <c r="E17" s="164" t="s">
        <v>11</v>
      </c>
      <c r="F17" s="164">
        <f>'182 1 01 02010'!E22</f>
        <v>0</v>
      </c>
      <c r="G17" s="164" t="s">
        <v>11</v>
      </c>
      <c r="H17" s="164">
        <f>'182 1 01 02010'!G22</f>
        <v>0</v>
      </c>
      <c r="I17" s="164" t="s">
        <v>11</v>
      </c>
      <c r="J17" s="164">
        <f>'182 1 01 02010'!I22</f>
        <v>0</v>
      </c>
      <c r="K17" s="164" t="s">
        <v>11</v>
      </c>
      <c r="L17" s="164">
        <f>'182 1 01 02010'!K22</f>
        <v>0</v>
      </c>
      <c r="M17" s="164" t="s">
        <v>11</v>
      </c>
      <c r="N17" s="164">
        <f>'182 1 01 02010'!M22</f>
        <v>0</v>
      </c>
      <c r="O17" s="165" t="s">
        <v>11</v>
      </c>
    </row>
    <row r="18" spans="1:18" ht="63" x14ac:dyDescent="0.2">
      <c r="A18" s="166" t="s">
        <v>126</v>
      </c>
      <c r="B18" s="40">
        <v>2E-3</v>
      </c>
      <c r="C18" s="40" t="s">
        <v>11</v>
      </c>
      <c r="D18" s="40">
        <v>2E-3</v>
      </c>
      <c r="E18" s="40" t="s">
        <v>11</v>
      </c>
      <c r="F18" s="40">
        <v>2E-3</v>
      </c>
      <c r="G18" s="40" t="s">
        <v>11</v>
      </c>
      <c r="H18" s="40">
        <v>2E-3</v>
      </c>
      <c r="I18" s="40" t="s">
        <v>11</v>
      </c>
      <c r="J18" s="40">
        <v>2E-3</v>
      </c>
      <c r="K18" s="40" t="s">
        <v>11</v>
      </c>
      <c r="L18" s="40">
        <v>2E-3</v>
      </c>
      <c r="M18" s="40" t="s">
        <v>11</v>
      </c>
      <c r="N18" s="40">
        <v>2E-3</v>
      </c>
      <c r="O18" s="167" t="s">
        <v>11</v>
      </c>
    </row>
    <row r="19" spans="1:18" x14ac:dyDescent="0.2">
      <c r="A19" s="168" t="s">
        <v>127</v>
      </c>
      <c r="B19" s="169">
        <f>ROUND(B20+B21+B22+B23+B24+B25+B26+B27+B28+B29,0)</f>
        <v>0</v>
      </c>
      <c r="C19" s="169" t="s">
        <v>11</v>
      </c>
      <c r="D19" s="169">
        <f>ROUND(D20+D21+D22+D23+D24+D25+D26+D27+D28+D29,0)</f>
        <v>0</v>
      </c>
      <c r="E19" s="169" t="s">
        <v>11</v>
      </c>
      <c r="F19" s="169">
        <f>ROUND(F20+F21+F22+F23+F24+F25+F26+F27+F28+F29,0)</f>
        <v>0</v>
      </c>
      <c r="G19" s="169" t="s">
        <v>11</v>
      </c>
      <c r="H19" s="169">
        <f>ROUND(H17*H18,0)</f>
        <v>0</v>
      </c>
      <c r="I19" s="169" t="s">
        <v>11</v>
      </c>
      <c r="J19" s="169">
        <f>ROUND(J17*J18,0)</f>
        <v>0</v>
      </c>
      <c r="K19" s="169" t="s">
        <v>11</v>
      </c>
      <c r="L19" s="169">
        <f>ROUND(L17*L18,0)</f>
        <v>0</v>
      </c>
      <c r="M19" s="169" t="s">
        <v>11</v>
      </c>
      <c r="N19" s="169">
        <f>ROUND(N17*N18,0)</f>
        <v>0</v>
      </c>
      <c r="O19" s="170" t="s">
        <v>11</v>
      </c>
      <c r="Q19" s="159"/>
      <c r="R19" s="160"/>
    </row>
    <row r="20" spans="1:18" x14ac:dyDescent="0.2">
      <c r="A20" s="171" t="s">
        <v>115</v>
      </c>
      <c r="B20" s="157"/>
      <c r="C20" s="64">
        <f t="shared" ref="C20:C29" si="13">IF($B$19=0,0,B20/$B$19)</f>
        <v>0</v>
      </c>
      <c r="D20" s="157"/>
      <c r="E20" s="64">
        <f>IF($D$19=0,0,D20/$D$19)</f>
        <v>0</v>
      </c>
      <c r="F20" s="157"/>
      <c r="G20" s="64">
        <f t="shared" ref="G20:G29" si="14">IF($F$19=0,0,F20/$F$19)</f>
        <v>0</v>
      </c>
      <c r="H20" s="157">
        <f>(ROUND(H$19*I20,0))</f>
        <v>0</v>
      </c>
      <c r="I20" s="64">
        <f>AVERAGE(E20,G20,C20)</f>
        <v>0</v>
      </c>
      <c r="J20" s="157">
        <f>ROUND(J$19*K20,0)</f>
        <v>0</v>
      </c>
      <c r="K20" s="64">
        <f>I20</f>
        <v>0</v>
      </c>
      <c r="L20" s="157">
        <f>ROUND(L$19*M20,0)</f>
        <v>0</v>
      </c>
      <c r="M20" s="64">
        <f>K20</f>
        <v>0</v>
      </c>
      <c r="N20" s="157">
        <f>ROUND(N$19*O20,0)</f>
        <v>0</v>
      </c>
      <c r="O20" s="158">
        <f>M20</f>
        <v>0</v>
      </c>
      <c r="Q20" s="159"/>
      <c r="R20" s="160"/>
    </row>
    <row r="21" spans="1:18" x14ac:dyDescent="0.2">
      <c r="A21" s="171" t="s">
        <v>116</v>
      </c>
      <c r="B21" s="157"/>
      <c r="C21" s="64">
        <f t="shared" si="13"/>
        <v>0</v>
      </c>
      <c r="D21" s="157"/>
      <c r="E21" s="64">
        <f t="shared" ref="E21:E29" si="15">IF($D$19=0,0,D21/$D$19)</f>
        <v>0</v>
      </c>
      <c r="F21" s="157"/>
      <c r="G21" s="64">
        <f t="shared" si="14"/>
        <v>0</v>
      </c>
      <c r="H21" s="157">
        <f>(ROUND(H$19*I21,0))</f>
        <v>0</v>
      </c>
      <c r="I21" s="64">
        <f t="shared" ref="I21:I29" si="16">AVERAGE(E21,G21,C21)</f>
        <v>0</v>
      </c>
      <c r="J21" s="157">
        <f>ROUND(J$19*K21,0)</f>
        <v>0</v>
      </c>
      <c r="K21" s="64">
        <f t="shared" ref="K21:O29" si="17">I21</f>
        <v>0</v>
      </c>
      <c r="L21" s="157">
        <f>ROUND(L$19*M21,0)</f>
        <v>0</v>
      </c>
      <c r="M21" s="64">
        <f t="shared" si="17"/>
        <v>0</v>
      </c>
      <c r="N21" s="157">
        <f>ROUND(N$19*O21,0)</f>
        <v>0</v>
      </c>
      <c r="O21" s="158">
        <f t="shared" si="17"/>
        <v>0</v>
      </c>
      <c r="Q21" s="159"/>
      <c r="R21" s="160"/>
    </row>
    <row r="22" spans="1:18" x14ac:dyDescent="0.2">
      <c r="A22" s="171" t="s">
        <v>117</v>
      </c>
      <c r="B22" s="157"/>
      <c r="C22" s="64">
        <f t="shared" si="13"/>
        <v>0</v>
      </c>
      <c r="D22" s="157"/>
      <c r="E22" s="64">
        <f t="shared" si="15"/>
        <v>0</v>
      </c>
      <c r="F22" s="157"/>
      <c r="G22" s="64">
        <f t="shared" si="14"/>
        <v>0</v>
      </c>
      <c r="H22" s="157">
        <f>(ROUND(H$19*I22,0))</f>
        <v>0</v>
      </c>
      <c r="I22" s="64">
        <f t="shared" si="16"/>
        <v>0</v>
      </c>
      <c r="J22" s="157">
        <f>ROUND(J$19*K22,0)</f>
        <v>0</v>
      </c>
      <c r="K22" s="64">
        <f t="shared" si="17"/>
        <v>0</v>
      </c>
      <c r="L22" s="157">
        <f>ROUND(L$19*M22,0)</f>
        <v>0</v>
      </c>
      <c r="M22" s="64">
        <f t="shared" si="17"/>
        <v>0</v>
      </c>
      <c r="N22" s="157">
        <f>ROUND(N$19*O22,0)</f>
        <v>0</v>
      </c>
      <c r="O22" s="158">
        <f t="shared" si="17"/>
        <v>0</v>
      </c>
      <c r="Q22" s="159"/>
      <c r="R22" s="160"/>
    </row>
    <row r="23" spans="1:18" x14ac:dyDescent="0.2">
      <c r="A23" s="171" t="s">
        <v>118</v>
      </c>
      <c r="B23" s="157"/>
      <c r="C23" s="64">
        <f t="shared" si="13"/>
        <v>0</v>
      </c>
      <c r="D23" s="157"/>
      <c r="E23" s="64">
        <f t="shared" si="15"/>
        <v>0</v>
      </c>
      <c r="F23" s="157"/>
      <c r="G23" s="64">
        <f t="shared" si="14"/>
        <v>0</v>
      </c>
      <c r="H23" s="157">
        <f>(ROUND(H$19*I23,0))</f>
        <v>0</v>
      </c>
      <c r="I23" s="64">
        <f t="shared" si="16"/>
        <v>0</v>
      </c>
      <c r="J23" s="157">
        <f>ROUND(J$19*K23,0)</f>
        <v>0</v>
      </c>
      <c r="K23" s="64">
        <f t="shared" si="17"/>
        <v>0</v>
      </c>
      <c r="L23" s="157">
        <f>ROUND(L$19*M23,0)</f>
        <v>0</v>
      </c>
      <c r="M23" s="64">
        <f t="shared" si="17"/>
        <v>0</v>
      </c>
      <c r="N23" s="157">
        <f>ROUND(N$19*O23,0)</f>
        <v>0</v>
      </c>
      <c r="O23" s="158">
        <f t="shared" si="17"/>
        <v>0</v>
      </c>
      <c r="Q23" s="159"/>
      <c r="R23" s="160"/>
    </row>
    <row r="24" spans="1:18" x14ac:dyDescent="0.2">
      <c r="A24" s="171" t="s">
        <v>119</v>
      </c>
      <c r="B24" s="157"/>
      <c r="C24" s="64">
        <f t="shared" si="13"/>
        <v>0</v>
      </c>
      <c r="D24" s="157"/>
      <c r="E24" s="64">
        <f t="shared" si="15"/>
        <v>0</v>
      </c>
      <c r="F24" s="157"/>
      <c r="G24" s="64">
        <f t="shared" si="14"/>
        <v>0</v>
      </c>
      <c r="H24" s="157">
        <f>(ROUND(H$19*I24,0))</f>
        <v>0</v>
      </c>
      <c r="I24" s="64">
        <f t="shared" si="16"/>
        <v>0</v>
      </c>
      <c r="J24" s="157">
        <f>ROUND(J$19*K24,0)</f>
        <v>0</v>
      </c>
      <c r="K24" s="64">
        <f t="shared" si="17"/>
        <v>0</v>
      </c>
      <c r="L24" s="157">
        <f>ROUND(L$19*M24,0)</f>
        <v>0</v>
      </c>
      <c r="M24" s="64">
        <f t="shared" si="17"/>
        <v>0</v>
      </c>
      <c r="N24" s="157">
        <f>ROUND(N$19*O24,0)</f>
        <v>0</v>
      </c>
      <c r="O24" s="158">
        <f t="shared" si="17"/>
        <v>0</v>
      </c>
      <c r="Q24" s="159"/>
      <c r="R24" s="160"/>
    </row>
    <row r="25" spans="1:18" x14ac:dyDescent="0.2">
      <c r="A25" s="171" t="s">
        <v>120</v>
      </c>
      <c r="B25" s="157"/>
      <c r="C25" s="64">
        <f t="shared" si="13"/>
        <v>0</v>
      </c>
      <c r="D25" s="157"/>
      <c r="E25" s="64">
        <f t="shared" si="15"/>
        <v>0</v>
      </c>
      <c r="F25" s="157"/>
      <c r="G25" s="64">
        <f t="shared" si="14"/>
        <v>0</v>
      </c>
      <c r="H25" s="157">
        <f>(H19-H20-H21-H22-H23-H24-H26-H27-H28-H29)</f>
        <v>0</v>
      </c>
      <c r="I25" s="64">
        <f t="shared" si="16"/>
        <v>0</v>
      </c>
      <c r="J25" s="157">
        <f>J19-J20-J21-J22-J23-J24-J26-J27-J28-J29</f>
        <v>0</v>
      </c>
      <c r="K25" s="64">
        <f t="shared" si="17"/>
        <v>0</v>
      </c>
      <c r="L25" s="157">
        <f>L19-L20-L21-L22-L23-L24-L26-L27-L28-L29</f>
        <v>0</v>
      </c>
      <c r="M25" s="64">
        <f t="shared" si="17"/>
        <v>0</v>
      </c>
      <c r="N25" s="157">
        <f>N19-N20-N21-N22-N23-N24-N26-N27-N28-N29</f>
        <v>0</v>
      </c>
      <c r="O25" s="158">
        <f t="shared" si="17"/>
        <v>0</v>
      </c>
      <c r="Q25" s="159"/>
      <c r="R25" s="160"/>
    </row>
    <row r="26" spans="1:18" x14ac:dyDescent="0.2">
      <c r="A26" s="171" t="s">
        <v>121</v>
      </c>
      <c r="B26" s="157"/>
      <c r="C26" s="64">
        <f t="shared" si="13"/>
        <v>0</v>
      </c>
      <c r="D26" s="157"/>
      <c r="E26" s="64">
        <f t="shared" si="15"/>
        <v>0</v>
      </c>
      <c r="F26" s="157"/>
      <c r="G26" s="64">
        <f t="shared" si="14"/>
        <v>0</v>
      </c>
      <c r="H26" s="157">
        <f>(ROUND(H$19*I26,0))</f>
        <v>0</v>
      </c>
      <c r="I26" s="64">
        <f t="shared" si="16"/>
        <v>0</v>
      </c>
      <c r="J26" s="157">
        <f>ROUND(J$19*K26,0)</f>
        <v>0</v>
      </c>
      <c r="K26" s="64">
        <f t="shared" si="17"/>
        <v>0</v>
      </c>
      <c r="L26" s="157">
        <f>ROUND(L$19*M26,0)</f>
        <v>0</v>
      </c>
      <c r="M26" s="64">
        <f t="shared" si="17"/>
        <v>0</v>
      </c>
      <c r="N26" s="157">
        <f>ROUND(N$19*O26,0)</f>
        <v>0</v>
      </c>
      <c r="O26" s="158">
        <f t="shared" si="17"/>
        <v>0</v>
      </c>
      <c r="Q26" s="159"/>
      <c r="R26" s="160"/>
    </row>
    <row r="27" spans="1:18" x14ac:dyDescent="0.2">
      <c r="A27" s="171" t="s">
        <v>122</v>
      </c>
      <c r="B27" s="157"/>
      <c r="C27" s="64">
        <f t="shared" si="13"/>
        <v>0</v>
      </c>
      <c r="D27" s="157"/>
      <c r="E27" s="64">
        <f t="shared" si="15"/>
        <v>0</v>
      </c>
      <c r="F27" s="157"/>
      <c r="G27" s="64">
        <f t="shared" si="14"/>
        <v>0</v>
      </c>
      <c r="H27" s="157">
        <f>(ROUND(H$19*I27,0))</f>
        <v>0</v>
      </c>
      <c r="I27" s="64">
        <f t="shared" si="16"/>
        <v>0</v>
      </c>
      <c r="J27" s="157">
        <f>ROUND(J$19*K27,0)</f>
        <v>0</v>
      </c>
      <c r="K27" s="64">
        <f t="shared" si="17"/>
        <v>0</v>
      </c>
      <c r="L27" s="157">
        <f>ROUND(L$19*M27,0)</f>
        <v>0</v>
      </c>
      <c r="M27" s="64">
        <f t="shared" si="17"/>
        <v>0</v>
      </c>
      <c r="N27" s="157">
        <f>ROUND(N$19*O27,0)</f>
        <v>0</v>
      </c>
      <c r="O27" s="158">
        <f t="shared" si="17"/>
        <v>0</v>
      </c>
      <c r="Q27" s="159"/>
      <c r="R27" s="160"/>
    </row>
    <row r="28" spans="1:18" x14ac:dyDescent="0.2">
      <c r="A28" s="171" t="s">
        <v>123</v>
      </c>
      <c r="B28" s="157"/>
      <c r="C28" s="64">
        <f t="shared" si="13"/>
        <v>0</v>
      </c>
      <c r="D28" s="157"/>
      <c r="E28" s="64">
        <f t="shared" si="15"/>
        <v>0</v>
      </c>
      <c r="F28" s="157"/>
      <c r="G28" s="64">
        <f t="shared" si="14"/>
        <v>0</v>
      </c>
      <c r="H28" s="157">
        <f>(ROUND(H$19*I28,0))</f>
        <v>0</v>
      </c>
      <c r="I28" s="64">
        <f t="shared" si="16"/>
        <v>0</v>
      </c>
      <c r="J28" s="157">
        <f>ROUND(J$19*K28,0)</f>
        <v>0</v>
      </c>
      <c r="K28" s="64">
        <f t="shared" si="17"/>
        <v>0</v>
      </c>
      <c r="L28" s="157">
        <f>ROUND(L$19*M28,0)</f>
        <v>0</v>
      </c>
      <c r="M28" s="64">
        <f t="shared" si="17"/>
        <v>0</v>
      </c>
      <c r="N28" s="157">
        <f>ROUND(N$19*O28,0)</f>
        <v>0</v>
      </c>
      <c r="O28" s="158">
        <f t="shared" si="17"/>
        <v>0</v>
      </c>
      <c r="Q28" s="159"/>
      <c r="R28" s="160"/>
    </row>
    <row r="29" spans="1:18" x14ac:dyDescent="0.2">
      <c r="A29" s="171" t="s">
        <v>124</v>
      </c>
      <c r="B29" s="157"/>
      <c r="C29" s="64">
        <f t="shared" si="13"/>
        <v>0</v>
      </c>
      <c r="D29" s="157"/>
      <c r="E29" s="64">
        <f t="shared" si="15"/>
        <v>0</v>
      </c>
      <c r="F29" s="157"/>
      <c r="G29" s="64">
        <f t="shared" si="14"/>
        <v>0</v>
      </c>
      <c r="H29" s="157">
        <f>(ROUND(H$19*I29,0))</f>
        <v>0</v>
      </c>
      <c r="I29" s="64">
        <f t="shared" si="16"/>
        <v>0</v>
      </c>
      <c r="J29" s="157">
        <f>ROUND(J$19*K29,0)</f>
        <v>0</v>
      </c>
      <c r="K29" s="64">
        <f t="shared" si="17"/>
        <v>0</v>
      </c>
      <c r="L29" s="157">
        <f>ROUND(L$19*M29,0)</f>
        <v>0</v>
      </c>
      <c r="M29" s="64">
        <f t="shared" si="17"/>
        <v>0</v>
      </c>
      <c r="N29" s="157">
        <f>ROUND(N$19*O29,0)</f>
        <v>0</v>
      </c>
      <c r="O29" s="158">
        <f t="shared" si="17"/>
        <v>0</v>
      </c>
      <c r="Q29" s="159"/>
      <c r="R29" s="160"/>
    </row>
    <row r="30" spans="1:18" ht="31.5" x14ac:dyDescent="0.2">
      <c r="A30" s="168" t="s">
        <v>128</v>
      </c>
      <c r="B30" s="169"/>
      <c r="C30" s="169" t="s">
        <v>11</v>
      </c>
      <c r="D30" s="169"/>
      <c r="E30" s="169" t="s">
        <v>11</v>
      </c>
      <c r="F30" s="169"/>
      <c r="G30" s="169" t="s">
        <v>11</v>
      </c>
      <c r="H30" s="169">
        <f>H31+H32+H33+H34+H35+H36+H37+H38+H39+H40</f>
        <v>0</v>
      </c>
      <c r="I30" s="169" t="s">
        <v>11</v>
      </c>
      <c r="J30" s="169">
        <f>J31+J32+J33+J34+J35+J36+J37+J38+J39+J40</f>
        <v>0</v>
      </c>
      <c r="K30" s="169" t="s">
        <v>11</v>
      </c>
      <c r="L30" s="169">
        <f>L31+L32+L33+L34+L35+L36+L37+L38+L39+L40</f>
        <v>0</v>
      </c>
      <c r="M30" s="169" t="s">
        <v>11</v>
      </c>
      <c r="N30" s="169">
        <f>N31+N32+N33+N34+N35+N36+N37+N38+N39+N40</f>
        <v>0</v>
      </c>
      <c r="O30" s="169" t="s">
        <v>11</v>
      </c>
      <c r="Q30" s="159"/>
      <c r="R30" s="160"/>
    </row>
    <row r="31" spans="1:18" s="60" customFormat="1" x14ac:dyDescent="0.2">
      <c r="A31" s="171" t="s">
        <v>115</v>
      </c>
      <c r="B31" s="172"/>
      <c r="C31" s="96" t="s">
        <v>11</v>
      </c>
      <c r="D31" s="172"/>
      <c r="E31" s="96" t="s">
        <v>11</v>
      </c>
      <c r="F31" s="172"/>
      <c r="G31" s="96" t="s">
        <v>11</v>
      </c>
      <c r="H31" s="172"/>
      <c r="I31" s="96" t="s">
        <v>11</v>
      </c>
      <c r="J31" s="172">
        <f t="shared" ref="J31:N40" si="18">H31</f>
        <v>0</v>
      </c>
      <c r="K31" s="96" t="s">
        <v>11</v>
      </c>
      <c r="L31" s="172">
        <f t="shared" si="18"/>
        <v>0</v>
      </c>
      <c r="M31" s="96" t="s">
        <v>11</v>
      </c>
      <c r="N31" s="172">
        <f t="shared" si="18"/>
        <v>0</v>
      </c>
      <c r="O31" s="96" t="s">
        <v>11</v>
      </c>
      <c r="Q31" s="173"/>
      <c r="R31" s="174"/>
    </row>
    <row r="32" spans="1:18" s="60" customFormat="1" x14ac:dyDescent="0.2">
      <c r="A32" s="171" t="s">
        <v>116</v>
      </c>
      <c r="B32" s="172"/>
      <c r="C32" s="96" t="s">
        <v>11</v>
      </c>
      <c r="D32" s="172"/>
      <c r="E32" s="96" t="s">
        <v>11</v>
      </c>
      <c r="F32" s="172"/>
      <c r="G32" s="96" t="s">
        <v>11</v>
      </c>
      <c r="H32" s="172"/>
      <c r="I32" s="96" t="s">
        <v>11</v>
      </c>
      <c r="J32" s="172">
        <f t="shared" si="18"/>
        <v>0</v>
      </c>
      <c r="K32" s="96" t="s">
        <v>11</v>
      </c>
      <c r="L32" s="172">
        <f t="shared" si="18"/>
        <v>0</v>
      </c>
      <c r="M32" s="96" t="s">
        <v>11</v>
      </c>
      <c r="N32" s="172">
        <f t="shared" si="18"/>
        <v>0</v>
      </c>
      <c r="O32" s="96" t="s">
        <v>11</v>
      </c>
      <c r="Q32" s="173"/>
      <c r="R32" s="174"/>
    </row>
    <row r="33" spans="1:18" s="60" customFormat="1" x14ac:dyDescent="0.2">
      <c r="A33" s="171" t="s">
        <v>117</v>
      </c>
      <c r="B33" s="172"/>
      <c r="C33" s="96" t="s">
        <v>11</v>
      </c>
      <c r="D33" s="172"/>
      <c r="E33" s="96" t="s">
        <v>11</v>
      </c>
      <c r="F33" s="172"/>
      <c r="G33" s="96" t="s">
        <v>11</v>
      </c>
      <c r="H33" s="172"/>
      <c r="I33" s="96" t="s">
        <v>11</v>
      </c>
      <c r="J33" s="172">
        <f t="shared" si="18"/>
        <v>0</v>
      </c>
      <c r="K33" s="96" t="s">
        <v>11</v>
      </c>
      <c r="L33" s="172">
        <f t="shared" si="18"/>
        <v>0</v>
      </c>
      <c r="M33" s="96" t="s">
        <v>11</v>
      </c>
      <c r="N33" s="172">
        <f t="shared" si="18"/>
        <v>0</v>
      </c>
      <c r="O33" s="96" t="s">
        <v>11</v>
      </c>
      <c r="Q33" s="173"/>
      <c r="R33" s="174"/>
    </row>
    <row r="34" spans="1:18" s="60" customFormat="1" x14ac:dyDescent="0.2">
      <c r="A34" s="171" t="s">
        <v>118</v>
      </c>
      <c r="B34" s="172"/>
      <c r="C34" s="96" t="s">
        <v>11</v>
      </c>
      <c r="D34" s="172"/>
      <c r="E34" s="96" t="s">
        <v>11</v>
      </c>
      <c r="F34" s="172"/>
      <c r="G34" s="96" t="s">
        <v>11</v>
      </c>
      <c r="H34" s="172"/>
      <c r="I34" s="96" t="s">
        <v>11</v>
      </c>
      <c r="J34" s="172">
        <f>H34</f>
        <v>0</v>
      </c>
      <c r="K34" s="96" t="s">
        <v>11</v>
      </c>
      <c r="L34" s="172">
        <f t="shared" si="18"/>
        <v>0</v>
      </c>
      <c r="M34" s="96" t="s">
        <v>11</v>
      </c>
      <c r="N34" s="172">
        <f t="shared" si="18"/>
        <v>0</v>
      </c>
      <c r="O34" s="96" t="s">
        <v>11</v>
      </c>
      <c r="Q34" s="173"/>
      <c r="R34" s="174"/>
    </row>
    <row r="35" spans="1:18" s="60" customFormat="1" x14ac:dyDescent="0.2">
      <c r="A35" s="171" t="s">
        <v>119</v>
      </c>
      <c r="B35" s="172"/>
      <c r="C35" s="96" t="s">
        <v>11</v>
      </c>
      <c r="D35" s="172"/>
      <c r="E35" s="96" t="s">
        <v>11</v>
      </c>
      <c r="F35" s="172"/>
      <c r="G35" s="96" t="s">
        <v>11</v>
      </c>
      <c r="H35" s="172"/>
      <c r="I35" s="96" t="s">
        <v>11</v>
      </c>
      <c r="J35" s="172">
        <f t="shared" si="18"/>
        <v>0</v>
      </c>
      <c r="K35" s="96" t="s">
        <v>11</v>
      </c>
      <c r="L35" s="172">
        <f t="shared" si="18"/>
        <v>0</v>
      </c>
      <c r="M35" s="96" t="s">
        <v>11</v>
      </c>
      <c r="N35" s="172">
        <f t="shared" si="18"/>
        <v>0</v>
      </c>
      <c r="O35" s="96" t="s">
        <v>11</v>
      </c>
      <c r="Q35" s="173"/>
      <c r="R35" s="174"/>
    </row>
    <row r="36" spans="1:18" s="60" customFormat="1" x14ac:dyDescent="0.2">
      <c r="A36" s="171" t="s">
        <v>120</v>
      </c>
      <c r="B36" s="172"/>
      <c r="C36" s="96" t="s">
        <v>11</v>
      </c>
      <c r="D36" s="172"/>
      <c r="E36" s="96" t="s">
        <v>11</v>
      </c>
      <c r="F36" s="172"/>
      <c r="G36" s="96" t="s">
        <v>11</v>
      </c>
      <c r="H36" s="172"/>
      <c r="I36" s="96" t="s">
        <v>11</v>
      </c>
      <c r="J36" s="172">
        <f t="shared" si="18"/>
        <v>0</v>
      </c>
      <c r="K36" s="96" t="s">
        <v>11</v>
      </c>
      <c r="L36" s="172">
        <f t="shared" si="18"/>
        <v>0</v>
      </c>
      <c r="M36" s="96" t="s">
        <v>11</v>
      </c>
      <c r="N36" s="172">
        <f t="shared" si="18"/>
        <v>0</v>
      </c>
      <c r="O36" s="96" t="s">
        <v>11</v>
      </c>
      <c r="Q36" s="173"/>
      <c r="R36" s="174"/>
    </row>
    <row r="37" spans="1:18" s="60" customFormat="1" x14ac:dyDescent="0.2">
      <c r="A37" s="171" t="s">
        <v>121</v>
      </c>
      <c r="B37" s="172"/>
      <c r="C37" s="96" t="s">
        <v>11</v>
      </c>
      <c r="D37" s="172"/>
      <c r="E37" s="96" t="s">
        <v>11</v>
      </c>
      <c r="F37" s="172"/>
      <c r="G37" s="96" t="s">
        <v>11</v>
      </c>
      <c r="H37" s="172"/>
      <c r="I37" s="96" t="s">
        <v>11</v>
      </c>
      <c r="J37" s="172">
        <f t="shared" si="18"/>
        <v>0</v>
      </c>
      <c r="K37" s="96" t="s">
        <v>11</v>
      </c>
      <c r="L37" s="172">
        <f t="shared" si="18"/>
        <v>0</v>
      </c>
      <c r="M37" s="96" t="s">
        <v>11</v>
      </c>
      <c r="N37" s="172">
        <f t="shared" si="18"/>
        <v>0</v>
      </c>
      <c r="O37" s="96" t="s">
        <v>11</v>
      </c>
      <c r="Q37" s="173"/>
      <c r="R37" s="174"/>
    </row>
    <row r="38" spans="1:18" s="60" customFormat="1" x14ac:dyDescent="0.2">
      <c r="A38" s="171" t="s">
        <v>122</v>
      </c>
      <c r="B38" s="172"/>
      <c r="C38" s="96" t="s">
        <v>11</v>
      </c>
      <c r="D38" s="172"/>
      <c r="E38" s="96" t="s">
        <v>11</v>
      </c>
      <c r="F38" s="172"/>
      <c r="G38" s="96" t="s">
        <v>11</v>
      </c>
      <c r="H38" s="172"/>
      <c r="I38" s="96" t="s">
        <v>11</v>
      </c>
      <c r="J38" s="172">
        <f t="shared" si="18"/>
        <v>0</v>
      </c>
      <c r="K38" s="96" t="s">
        <v>11</v>
      </c>
      <c r="L38" s="172">
        <f t="shared" si="18"/>
        <v>0</v>
      </c>
      <c r="M38" s="96" t="s">
        <v>11</v>
      </c>
      <c r="N38" s="172">
        <f t="shared" si="18"/>
        <v>0</v>
      </c>
      <c r="O38" s="96" t="s">
        <v>11</v>
      </c>
      <c r="Q38" s="173"/>
      <c r="R38" s="174"/>
    </row>
    <row r="39" spans="1:18" s="60" customFormat="1" x14ac:dyDescent="0.2">
      <c r="A39" s="171" t="s">
        <v>123</v>
      </c>
      <c r="B39" s="172"/>
      <c r="C39" s="96" t="s">
        <v>11</v>
      </c>
      <c r="D39" s="172"/>
      <c r="E39" s="96" t="s">
        <v>11</v>
      </c>
      <c r="F39" s="172"/>
      <c r="G39" s="96" t="s">
        <v>11</v>
      </c>
      <c r="H39" s="172"/>
      <c r="I39" s="96" t="s">
        <v>11</v>
      </c>
      <c r="J39" s="172">
        <f t="shared" si="18"/>
        <v>0</v>
      </c>
      <c r="K39" s="96" t="s">
        <v>11</v>
      </c>
      <c r="L39" s="172">
        <f t="shared" si="18"/>
        <v>0</v>
      </c>
      <c r="M39" s="96" t="s">
        <v>11</v>
      </c>
      <c r="N39" s="172">
        <f t="shared" si="18"/>
        <v>0</v>
      </c>
      <c r="O39" s="96" t="s">
        <v>11</v>
      </c>
      <c r="Q39" s="173"/>
      <c r="R39" s="174"/>
    </row>
    <row r="40" spans="1:18" s="60" customFormat="1" x14ac:dyDescent="0.2">
      <c r="A40" s="171" t="s">
        <v>124</v>
      </c>
      <c r="B40" s="172"/>
      <c r="C40" s="96" t="s">
        <v>11</v>
      </c>
      <c r="D40" s="172"/>
      <c r="E40" s="96" t="s">
        <v>11</v>
      </c>
      <c r="F40" s="172"/>
      <c r="G40" s="96" t="s">
        <v>11</v>
      </c>
      <c r="H40" s="172"/>
      <c r="I40" s="96" t="s">
        <v>11</v>
      </c>
      <c r="J40" s="172">
        <f t="shared" si="18"/>
        <v>0</v>
      </c>
      <c r="K40" s="96" t="s">
        <v>11</v>
      </c>
      <c r="L40" s="172">
        <f t="shared" si="18"/>
        <v>0</v>
      </c>
      <c r="M40" s="96" t="s">
        <v>11</v>
      </c>
      <c r="N40" s="172">
        <f t="shared" si="18"/>
        <v>0</v>
      </c>
      <c r="O40" s="96" t="s">
        <v>11</v>
      </c>
      <c r="Q40" s="173"/>
      <c r="R40" s="174"/>
    </row>
    <row r="41" spans="1:18" s="60" customFormat="1" x14ac:dyDescent="0.2">
      <c r="A41" s="175" t="s">
        <v>129</v>
      </c>
      <c r="B41" s="169">
        <f>SUM(B42:B51)</f>
        <v>0</v>
      </c>
      <c r="C41" s="169" t="s">
        <v>11</v>
      </c>
      <c r="D41" s="169">
        <f>SUM(D42:D51)</f>
        <v>0</v>
      </c>
      <c r="E41" s="169" t="s">
        <v>11</v>
      </c>
      <c r="F41" s="169">
        <f>SUM(F42:F51)</f>
        <v>0</v>
      </c>
      <c r="G41" s="169" t="s">
        <v>11</v>
      </c>
      <c r="H41" s="169">
        <f>SUM(H42:H51)</f>
        <v>0</v>
      </c>
      <c r="I41" s="169" t="s">
        <v>11</v>
      </c>
      <c r="J41" s="169">
        <f>SUM(J42:J51)</f>
        <v>0</v>
      </c>
      <c r="K41" s="169" t="s">
        <v>11</v>
      </c>
      <c r="L41" s="169">
        <f>SUM(L42:L51)</f>
        <v>0</v>
      </c>
      <c r="M41" s="169" t="s">
        <v>11</v>
      </c>
      <c r="N41" s="169">
        <f>SUM(N42:N51)</f>
        <v>0</v>
      </c>
      <c r="O41" s="169" t="s">
        <v>11</v>
      </c>
      <c r="P41" s="169">
        <f>P42+P43+P44+P45+P46+P47+P48+P49+P50+P51</f>
        <v>0</v>
      </c>
      <c r="Q41" s="169">
        <f>H41-P41</f>
        <v>0</v>
      </c>
      <c r="R41" s="176">
        <f>IFERROR(P41/H41,0)</f>
        <v>0</v>
      </c>
    </row>
    <row r="42" spans="1:18" s="60" customFormat="1" x14ac:dyDescent="0.2">
      <c r="A42" s="171" t="s">
        <v>115</v>
      </c>
      <c r="B42" s="172">
        <f>B20+B31</f>
        <v>0</v>
      </c>
      <c r="C42" s="96">
        <f>IF(B$41=0,0,B42/B$41)</f>
        <v>0</v>
      </c>
      <c r="D42" s="172">
        <f>D20+D31</f>
        <v>0</v>
      </c>
      <c r="E42" s="96">
        <f>IF(D$41=0,0,D42/D$41)</f>
        <v>0</v>
      </c>
      <c r="F42" s="172">
        <f>F20+F31</f>
        <v>0</v>
      </c>
      <c r="G42" s="96">
        <f>IF(F$41=0,0,F42/F$41)</f>
        <v>0</v>
      </c>
      <c r="H42" s="172">
        <f>H20+H31</f>
        <v>0</v>
      </c>
      <c r="I42" s="96">
        <f>IF(H$41=0,0,H42/H$41)</f>
        <v>0</v>
      </c>
      <c r="J42" s="172">
        <f>J20+J31</f>
        <v>0</v>
      </c>
      <c r="K42" s="96">
        <f>IF(J$41=0,0,J42/J$41)</f>
        <v>0</v>
      </c>
      <c r="L42" s="172">
        <f>L20+L31</f>
        <v>0</v>
      </c>
      <c r="M42" s="96">
        <f>IF(L$41=0,0,L42/L$41)</f>
        <v>0</v>
      </c>
      <c r="N42" s="172">
        <f>N20+N31</f>
        <v>0</v>
      </c>
      <c r="O42" s="96">
        <f>IF(N$41=0,0,N42/N$41)</f>
        <v>0</v>
      </c>
      <c r="P42" s="172"/>
      <c r="Q42" s="172">
        <f t="shared" ref="Q42:Q51" si="19">H42-P42</f>
        <v>0</v>
      </c>
      <c r="R42" s="96">
        <f t="shared" ref="R42:R51" si="20">IFERROR(P42/H42,0)</f>
        <v>0</v>
      </c>
    </row>
    <row r="43" spans="1:18" s="60" customFormat="1" x14ac:dyDescent="0.2">
      <c r="A43" s="171" t="s">
        <v>116</v>
      </c>
      <c r="B43" s="172">
        <f t="shared" ref="B43:B51" si="21">B21+B32</f>
        <v>0</v>
      </c>
      <c r="C43" s="96">
        <f t="shared" ref="C43:C51" si="22">IF(B$41=0,0,B43/B$41)</f>
        <v>0</v>
      </c>
      <c r="D43" s="172">
        <f t="shared" ref="D43:F51" si="23">D21+D32</f>
        <v>0</v>
      </c>
      <c r="E43" s="96">
        <f t="shared" ref="E43:E51" si="24">IF(D$41=0,0,D43/D$41)</f>
        <v>0</v>
      </c>
      <c r="F43" s="172">
        <f t="shared" si="23"/>
        <v>0</v>
      </c>
      <c r="G43" s="96">
        <f t="shared" ref="G43:G51" si="25">IF(F$41=0,0,F43/F$41)</f>
        <v>0</v>
      </c>
      <c r="H43" s="172">
        <f t="shared" ref="H43:H51" si="26">H21+H32</f>
        <v>0</v>
      </c>
      <c r="I43" s="96">
        <f t="shared" ref="I43:I51" si="27">IF(H$41=0,0,H43/H$41)</f>
        <v>0</v>
      </c>
      <c r="J43" s="172">
        <f t="shared" ref="J43:J51" si="28">J21+J32</f>
        <v>0</v>
      </c>
      <c r="K43" s="96">
        <f t="shared" ref="K43:K51" si="29">IF(J$41=0,0,J43/J$41)</f>
        <v>0</v>
      </c>
      <c r="L43" s="172">
        <f t="shared" ref="L43:L51" si="30">L21+L32</f>
        <v>0</v>
      </c>
      <c r="M43" s="96">
        <f t="shared" ref="M43:M51" si="31">IF(L$41=0,0,L43/L$41)</f>
        <v>0</v>
      </c>
      <c r="N43" s="172">
        <f t="shared" ref="N43:N51" si="32">N21+N32</f>
        <v>0</v>
      </c>
      <c r="O43" s="96">
        <f t="shared" ref="O43:O50" si="33">IF(N$41=0,0,N43/N$41)</f>
        <v>0</v>
      </c>
      <c r="P43" s="172"/>
      <c r="Q43" s="172">
        <f t="shared" si="19"/>
        <v>0</v>
      </c>
      <c r="R43" s="96">
        <f t="shared" si="20"/>
        <v>0</v>
      </c>
    </row>
    <row r="44" spans="1:18" s="60" customFormat="1" x14ac:dyDescent="0.2">
      <c r="A44" s="171" t="s">
        <v>117</v>
      </c>
      <c r="B44" s="172">
        <f t="shared" si="21"/>
        <v>0</v>
      </c>
      <c r="C44" s="96">
        <f t="shared" si="22"/>
        <v>0</v>
      </c>
      <c r="D44" s="172">
        <f t="shared" si="23"/>
        <v>0</v>
      </c>
      <c r="E44" s="96">
        <f t="shared" si="24"/>
        <v>0</v>
      </c>
      <c r="F44" s="172">
        <f t="shared" si="23"/>
        <v>0</v>
      </c>
      <c r="G44" s="96">
        <f t="shared" si="25"/>
        <v>0</v>
      </c>
      <c r="H44" s="172">
        <f t="shared" si="26"/>
        <v>0</v>
      </c>
      <c r="I44" s="96">
        <f t="shared" si="27"/>
        <v>0</v>
      </c>
      <c r="J44" s="172">
        <f t="shared" si="28"/>
        <v>0</v>
      </c>
      <c r="K44" s="96">
        <f t="shared" si="29"/>
        <v>0</v>
      </c>
      <c r="L44" s="172">
        <f t="shared" si="30"/>
        <v>0</v>
      </c>
      <c r="M44" s="96">
        <f t="shared" si="31"/>
        <v>0</v>
      </c>
      <c r="N44" s="172">
        <f t="shared" si="32"/>
        <v>0</v>
      </c>
      <c r="O44" s="96">
        <f t="shared" si="33"/>
        <v>0</v>
      </c>
      <c r="P44" s="172"/>
      <c r="Q44" s="172">
        <f t="shared" si="19"/>
        <v>0</v>
      </c>
      <c r="R44" s="96">
        <f t="shared" si="20"/>
        <v>0</v>
      </c>
    </row>
    <row r="45" spans="1:18" s="60" customFormat="1" x14ac:dyDescent="0.2">
      <c r="A45" s="171" t="s">
        <v>118</v>
      </c>
      <c r="B45" s="172">
        <f t="shared" si="21"/>
        <v>0</v>
      </c>
      <c r="C45" s="96">
        <f t="shared" si="22"/>
        <v>0</v>
      </c>
      <c r="D45" s="172">
        <f t="shared" si="23"/>
        <v>0</v>
      </c>
      <c r="E45" s="96">
        <f t="shared" si="24"/>
        <v>0</v>
      </c>
      <c r="F45" s="172">
        <f t="shared" si="23"/>
        <v>0</v>
      </c>
      <c r="G45" s="96">
        <f t="shared" si="25"/>
        <v>0</v>
      </c>
      <c r="H45" s="172">
        <f t="shared" si="26"/>
        <v>0</v>
      </c>
      <c r="I45" s="96">
        <f t="shared" si="27"/>
        <v>0</v>
      </c>
      <c r="J45" s="172">
        <f t="shared" si="28"/>
        <v>0</v>
      </c>
      <c r="K45" s="96">
        <f t="shared" si="29"/>
        <v>0</v>
      </c>
      <c r="L45" s="172">
        <f t="shared" si="30"/>
        <v>0</v>
      </c>
      <c r="M45" s="96">
        <f t="shared" si="31"/>
        <v>0</v>
      </c>
      <c r="N45" s="172">
        <f t="shared" si="32"/>
        <v>0</v>
      </c>
      <c r="O45" s="96">
        <f t="shared" si="33"/>
        <v>0</v>
      </c>
      <c r="P45" s="172"/>
      <c r="Q45" s="172">
        <f t="shared" si="19"/>
        <v>0</v>
      </c>
      <c r="R45" s="96">
        <f t="shared" si="20"/>
        <v>0</v>
      </c>
    </row>
    <row r="46" spans="1:18" s="60" customFormat="1" x14ac:dyDescent="0.2">
      <c r="A46" s="171" t="s">
        <v>119</v>
      </c>
      <c r="B46" s="172">
        <f t="shared" si="21"/>
        <v>0</v>
      </c>
      <c r="C46" s="96">
        <f t="shared" si="22"/>
        <v>0</v>
      </c>
      <c r="D46" s="172">
        <f t="shared" si="23"/>
        <v>0</v>
      </c>
      <c r="E46" s="96">
        <f t="shared" si="24"/>
        <v>0</v>
      </c>
      <c r="F46" s="172">
        <f t="shared" si="23"/>
        <v>0</v>
      </c>
      <c r="G46" s="96">
        <f t="shared" si="25"/>
        <v>0</v>
      </c>
      <c r="H46" s="172">
        <f t="shared" si="26"/>
        <v>0</v>
      </c>
      <c r="I46" s="96">
        <f t="shared" si="27"/>
        <v>0</v>
      </c>
      <c r="J46" s="172">
        <f t="shared" si="28"/>
        <v>0</v>
      </c>
      <c r="K46" s="96">
        <f t="shared" si="29"/>
        <v>0</v>
      </c>
      <c r="L46" s="172">
        <f t="shared" si="30"/>
        <v>0</v>
      </c>
      <c r="M46" s="96">
        <f t="shared" si="31"/>
        <v>0</v>
      </c>
      <c r="N46" s="172">
        <f t="shared" si="32"/>
        <v>0</v>
      </c>
      <c r="O46" s="96">
        <f t="shared" si="33"/>
        <v>0</v>
      </c>
      <c r="P46" s="172"/>
      <c r="Q46" s="172">
        <f t="shared" si="19"/>
        <v>0</v>
      </c>
      <c r="R46" s="96">
        <f t="shared" si="20"/>
        <v>0</v>
      </c>
    </row>
    <row r="47" spans="1:18" s="60" customFormat="1" x14ac:dyDescent="0.2">
      <c r="A47" s="171" t="s">
        <v>120</v>
      </c>
      <c r="B47" s="172">
        <f t="shared" si="21"/>
        <v>0</v>
      </c>
      <c r="C47" s="96">
        <f t="shared" si="22"/>
        <v>0</v>
      </c>
      <c r="D47" s="172">
        <f t="shared" si="23"/>
        <v>0</v>
      </c>
      <c r="E47" s="96">
        <f t="shared" si="24"/>
        <v>0</v>
      </c>
      <c r="F47" s="172">
        <f t="shared" si="23"/>
        <v>0</v>
      </c>
      <c r="G47" s="96">
        <f t="shared" si="25"/>
        <v>0</v>
      </c>
      <c r="H47" s="172">
        <f t="shared" si="26"/>
        <v>0</v>
      </c>
      <c r="I47" s="96">
        <f t="shared" si="27"/>
        <v>0</v>
      </c>
      <c r="J47" s="172">
        <f t="shared" si="28"/>
        <v>0</v>
      </c>
      <c r="K47" s="96">
        <f t="shared" si="29"/>
        <v>0</v>
      </c>
      <c r="L47" s="172">
        <f t="shared" si="30"/>
        <v>0</v>
      </c>
      <c r="M47" s="96">
        <f t="shared" si="31"/>
        <v>0</v>
      </c>
      <c r="N47" s="172">
        <f t="shared" si="32"/>
        <v>0</v>
      </c>
      <c r="O47" s="96">
        <f t="shared" si="33"/>
        <v>0</v>
      </c>
      <c r="P47" s="172"/>
      <c r="Q47" s="172">
        <f t="shared" si="19"/>
        <v>0</v>
      </c>
      <c r="R47" s="96">
        <f t="shared" si="20"/>
        <v>0</v>
      </c>
    </row>
    <row r="48" spans="1:18" s="60" customFormat="1" x14ac:dyDescent="0.2">
      <c r="A48" s="171" t="s">
        <v>121</v>
      </c>
      <c r="B48" s="172">
        <f t="shared" si="21"/>
        <v>0</v>
      </c>
      <c r="C48" s="96">
        <f t="shared" si="22"/>
        <v>0</v>
      </c>
      <c r="D48" s="172">
        <f t="shared" si="23"/>
        <v>0</v>
      </c>
      <c r="E48" s="96">
        <f t="shared" si="24"/>
        <v>0</v>
      </c>
      <c r="F48" s="172">
        <f t="shared" si="23"/>
        <v>0</v>
      </c>
      <c r="G48" s="96">
        <f t="shared" si="25"/>
        <v>0</v>
      </c>
      <c r="H48" s="172">
        <f t="shared" si="26"/>
        <v>0</v>
      </c>
      <c r="I48" s="96">
        <f t="shared" si="27"/>
        <v>0</v>
      </c>
      <c r="J48" s="172">
        <f t="shared" si="28"/>
        <v>0</v>
      </c>
      <c r="K48" s="96">
        <f t="shared" si="29"/>
        <v>0</v>
      </c>
      <c r="L48" s="172">
        <f t="shared" si="30"/>
        <v>0</v>
      </c>
      <c r="M48" s="96">
        <f t="shared" si="31"/>
        <v>0</v>
      </c>
      <c r="N48" s="172">
        <f t="shared" si="32"/>
        <v>0</v>
      </c>
      <c r="O48" s="96">
        <f t="shared" si="33"/>
        <v>0</v>
      </c>
      <c r="P48" s="172"/>
      <c r="Q48" s="172">
        <f t="shared" si="19"/>
        <v>0</v>
      </c>
      <c r="R48" s="96">
        <f t="shared" si="20"/>
        <v>0</v>
      </c>
    </row>
    <row r="49" spans="1:18" s="60" customFormat="1" x14ac:dyDescent="0.2">
      <c r="A49" s="171" t="s">
        <v>122</v>
      </c>
      <c r="B49" s="172">
        <f t="shared" si="21"/>
        <v>0</v>
      </c>
      <c r="C49" s="96">
        <f t="shared" si="22"/>
        <v>0</v>
      </c>
      <c r="D49" s="172">
        <f t="shared" si="23"/>
        <v>0</v>
      </c>
      <c r="E49" s="96">
        <f t="shared" si="24"/>
        <v>0</v>
      </c>
      <c r="F49" s="172">
        <f t="shared" si="23"/>
        <v>0</v>
      </c>
      <c r="G49" s="96">
        <f t="shared" si="25"/>
        <v>0</v>
      </c>
      <c r="H49" s="172">
        <f t="shared" si="26"/>
        <v>0</v>
      </c>
      <c r="I49" s="96">
        <f t="shared" si="27"/>
        <v>0</v>
      </c>
      <c r="J49" s="172">
        <f t="shared" si="28"/>
        <v>0</v>
      </c>
      <c r="K49" s="96">
        <f t="shared" si="29"/>
        <v>0</v>
      </c>
      <c r="L49" s="172">
        <f t="shared" si="30"/>
        <v>0</v>
      </c>
      <c r="M49" s="96">
        <f t="shared" si="31"/>
        <v>0</v>
      </c>
      <c r="N49" s="172">
        <f t="shared" si="32"/>
        <v>0</v>
      </c>
      <c r="O49" s="96">
        <f t="shared" si="33"/>
        <v>0</v>
      </c>
      <c r="P49" s="172"/>
      <c r="Q49" s="172">
        <f t="shared" si="19"/>
        <v>0</v>
      </c>
      <c r="R49" s="96">
        <f t="shared" si="20"/>
        <v>0</v>
      </c>
    </row>
    <row r="50" spans="1:18" s="60" customFormat="1" x14ac:dyDescent="0.2">
      <c r="A50" s="171" t="s">
        <v>123</v>
      </c>
      <c r="B50" s="172">
        <f t="shared" si="21"/>
        <v>0</v>
      </c>
      <c r="C50" s="96">
        <f t="shared" si="22"/>
        <v>0</v>
      </c>
      <c r="D50" s="172">
        <f t="shared" si="23"/>
        <v>0</v>
      </c>
      <c r="E50" s="96">
        <f t="shared" si="24"/>
        <v>0</v>
      </c>
      <c r="F50" s="172">
        <f t="shared" si="23"/>
        <v>0</v>
      </c>
      <c r="G50" s="96">
        <f t="shared" si="25"/>
        <v>0</v>
      </c>
      <c r="H50" s="172">
        <f t="shared" si="26"/>
        <v>0</v>
      </c>
      <c r="I50" s="96">
        <f t="shared" si="27"/>
        <v>0</v>
      </c>
      <c r="J50" s="172">
        <f t="shared" si="28"/>
        <v>0</v>
      </c>
      <c r="K50" s="96">
        <f t="shared" si="29"/>
        <v>0</v>
      </c>
      <c r="L50" s="172">
        <f t="shared" si="30"/>
        <v>0</v>
      </c>
      <c r="M50" s="96">
        <f t="shared" si="31"/>
        <v>0</v>
      </c>
      <c r="N50" s="172">
        <f t="shared" si="32"/>
        <v>0</v>
      </c>
      <c r="O50" s="96">
        <f t="shared" si="33"/>
        <v>0</v>
      </c>
      <c r="P50" s="172"/>
      <c r="Q50" s="172">
        <f t="shared" si="19"/>
        <v>0</v>
      </c>
      <c r="R50" s="96">
        <f t="shared" si="20"/>
        <v>0</v>
      </c>
    </row>
    <row r="51" spans="1:18" s="60" customFormat="1" x14ac:dyDescent="0.2">
      <c r="A51" s="171" t="s">
        <v>124</v>
      </c>
      <c r="B51" s="172">
        <f t="shared" si="21"/>
        <v>0</v>
      </c>
      <c r="C51" s="96">
        <f t="shared" si="22"/>
        <v>0</v>
      </c>
      <c r="D51" s="172">
        <f t="shared" si="23"/>
        <v>0</v>
      </c>
      <c r="E51" s="96">
        <f t="shared" si="24"/>
        <v>0</v>
      </c>
      <c r="F51" s="172">
        <f t="shared" si="23"/>
        <v>0</v>
      </c>
      <c r="G51" s="96">
        <f t="shared" si="25"/>
        <v>0</v>
      </c>
      <c r="H51" s="172">
        <f t="shared" si="26"/>
        <v>0</v>
      </c>
      <c r="I51" s="96">
        <f t="shared" si="27"/>
        <v>0</v>
      </c>
      <c r="J51" s="172">
        <f t="shared" si="28"/>
        <v>0</v>
      </c>
      <c r="K51" s="96">
        <f t="shared" si="29"/>
        <v>0</v>
      </c>
      <c r="L51" s="172">
        <f t="shared" si="30"/>
        <v>0</v>
      </c>
      <c r="M51" s="96">
        <f t="shared" si="31"/>
        <v>0</v>
      </c>
      <c r="N51" s="172">
        <f t="shared" si="32"/>
        <v>0</v>
      </c>
      <c r="O51" s="96">
        <f>IF(N$41=0,0,N51/N$41)</f>
        <v>0</v>
      </c>
      <c r="P51" s="172"/>
      <c r="Q51" s="172">
        <f t="shared" si="19"/>
        <v>0</v>
      </c>
      <c r="R51" s="96">
        <f t="shared" si="20"/>
        <v>0</v>
      </c>
    </row>
    <row r="52" spans="1:18" ht="32.25" thickBot="1" x14ac:dyDescent="0.25">
      <c r="A52" s="177" t="s">
        <v>130</v>
      </c>
      <c r="B52" s="178">
        <f>B17-B41</f>
        <v>0</v>
      </c>
      <c r="C52" s="179" t="s">
        <v>11</v>
      </c>
      <c r="D52" s="178">
        <f>D17-D41</f>
        <v>0</v>
      </c>
      <c r="E52" s="179" t="s">
        <v>11</v>
      </c>
      <c r="F52" s="178">
        <f>F17-F41</f>
        <v>0</v>
      </c>
      <c r="G52" s="179" t="s">
        <v>11</v>
      </c>
      <c r="H52" s="178">
        <f>H17-H41</f>
        <v>0</v>
      </c>
      <c r="I52" s="179" t="s">
        <v>11</v>
      </c>
      <c r="J52" s="178">
        <f>J17-J41</f>
        <v>0</v>
      </c>
      <c r="K52" s="179" t="s">
        <v>11</v>
      </c>
      <c r="L52" s="178">
        <f>L17-L41</f>
        <v>0</v>
      </c>
      <c r="M52" s="179" t="s">
        <v>11</v>
      </c>
      <c r="N52" s="178">
        <f>N17-N41</f>
        <v>0</v>
      </c>
      <c r="O52" s="180" t="s">
        <v>11</v>
      </c>
    </row>
    <row r="53" spans="1:18" x14ac:dyDescent="0.2">
      <c r="A53" s="163" t="s">
        <v>72</v>
      </c>
      <c r="B53" s="164">
        <f>'182 1 01 02020(30)'!B18</f>
        <v>0</v>
      </c>
      <c r="C53" s="164" t="s">
        <v>11</v>
      </c>
      <c r="D53" s="164">
        <f>'182 1 01 02020(30)'!C18</f>
        <v>0</v>
      </c>
      <c r="E53" s="164" t="s">
        <v>11</v>
      </c>
      <c r="F53" s="164">
        <f>'182 1 01 02020(30)'!E18</f>
        <v>0</v>
      </c>
      <c r="G53" s="164" t="s">
        <v>11</v>
      </c>
      <c r="H53" s="164">
        <f>'182 1 01 02020(30)'!G18</f>
        <v>0</v>
      </c>
      <c r="I53" s="164" t="s">
        <v>11</v>
      </c>
      <c r="J53" s="164">
        <f>'182 1 01 02020(30)'!I18</f>
        <v>0</v>
      </c>
      <c r="K53" s="164" t="s">
        <v>11</v>
      </c>
      <c r="L53" s="164">
        <f>'182 1 01 02020(30)'!K18</f>
        <v>0</v>
      </c>
      <c r="M53" s="164" t="s">
        <v>11</v>
      </c>
      <c r="N53" s="164">
        <f>'182 1 01 02020(30)'!M18</f>
        <v>0</v>
      </c>
      <c r="O53" s="165" t="s">
        <v>11</v>
      </c>
    </row>
    <row r="54" spans="1:18" ht="63" x14ac:dyDescent="0.2">
      <c r="A54" s="166" t="s">
        <v>126</v>
      </c>
      <c r="B54" s="40">
        <v>2E-3</v>
      </c>
      <c r="C54" s="40" t="s">
        <v>11</v>
      </c>
      <c r="D54" s="40">
        <v>2E-3</v>
      </c>
      <c r="E54" s="40" t="s">
        <v>11</v>
      </c>
      <c r="F54" s="40">
        <v>2E-3</v>
      </c>
      <c r="G54" s="40" t="s">
        <v>11</v>
      </c>
      <c r="H54" s="40">
        <v>2E-3</v>
      </c>
      <c r="I54" s="40" t="s">
        <v>11</v>
      </c>
      <c r="J54" s="40">
        <v>2E-3</v>
      </c>
      <c r="K54" s="40" t="s">
        <v>11</v>
      </c>
      <c r="L54" s="40">
        <v>2E-3</v>
      </c>
      <c r="M54" s="40" t="s">
        <v>11</v>
      </c>
      <c r="N54" s="40">
        <v>2E-3</v>
      </c>
      <c r="O54" s="167" t="s">
        <v>11</v>
      </c>
    </row>
    <row r="55" spans="1:18" x14ac:dyDescent="0.2">
      <c r="A55" s="168" t="s">
        <v>127</v>
      </c>
      <c r="B55" s="169">
        <f>ROUND(B56+B57+B58+B59+B60+B61+B62+B63+B64+B65,0)</f>
        <v>0</v>
      </c>
      <c r="C55" s="169" t="s">
        <v>11</v>
      </c>
      <c r="D55" s="169">
        <f>ROUND(D56+D57+D58+D59+D60+D61+D62+D63+D64+D65,0)</f>
        <v>0</v>
      </c>
      <c r="E55" s="169" t="s">
        <v>11</v>
      </c>
      <c r="F55" s="169">
        <f>ROUND(F56+F57+F58+F59+F60+F61+F62+F63+F64+F65,0)</f>
        <v>0</v>
      </c>
      <c r="G55" s="169" t="s">
        <v>11</v>
      </c>
      <c r="H55" s="169">
        <f>ROUND(H53*H54,0)</f>
        <v>0</v>
      </c>
      <c r="I55" s="169" t="s">
        <v>11</v>
      </c>
      <c r="J55" s="169">
        <f>ROUND(J53*J54,0)</f>
        <v>0</v>
      </c>
      <c r="K55" s="169" t="s">
        <v>11</v>
      </c>
      <c r="L55" s="169">
        <f>ROUND(L53*L54,0)</f>
        <v>0</v>
      </c>
      <c r="M55" s="169" t="s">
        <v>11</v>
      </c>
      <c r="N55" s="169">
        <f>ROUND(N53*N54,0)</f>
        <v>0</v>
      </c>
      <c r="O55" s="170" t="s">
        <v>11</v>
      </c>
    </row>
    <row r="56" spans="1:18" x14ac:dyDescent="0.2">
      <c r="A56" s="171" t="s">
        <v>115</v>
      </c>
      <c r="B56" s="157"/>
      <c r="C56" s="64">
        <f t="shared" ref="C56:C65" si="34">IF($B$55=0,0,B56/$B$55)</f>
        <v>0</v>
      </c>
      <c r="D56" s="157"/>
      <c r="E56" s="64">
        <f t="shared" ref="E56:E65" si="35">IF($D$55=0,0,D56/$D$55)</f>
        <v>0</v>
      </c>
      <c r="F56" s="157"/>
      <c r="G56" s="64">
        <f t="shared" ref="G56:G65" si="36">IF($F$55=0,0,F56/$F$55)</f>
        <v>0</v>
      </c>
      <c r="H56" s="157">
        <f>(ROUND(H$55*I56,0))</f>
        <v>0</v>
      </c>
      <c r="I56" s="64">
        <f>AVERAGE(E56,G56,C56)</f>
        <v>0</v>
      </c>
      <c r="J56" s="157">
        <f>(ROUND(J$55*K56,0))</f>
        <v>0</v>
      </c>
      <c r="K56" s="64">
        <f>I56</f>
        <v>0</v>
      </c>
      <c r="L56" s="157">
        <f>(ROUND(L$55*M56,0))</f>
        <v>0</v>
      </c>
      <c r="M56" s="64">
        <f>K56</f>
        <v>0</v>
      </c>
      <c r="N56" s="157">
        <f>(ROUND(N$55*O56,0))</f>
        <v>0</v>
      </c>
      <c r="O56" s="158">
        <f>M56</f>
        <v>0</v>
      </c>
    </row>
    <row r="57" spans="1:18" x14ac:dyDescent="0.2">
      <c r="A57" s="171" t="s">
        <v>116</v>
      </c>
      <c r="B57" s="157"/>
      <c r="C57" s="64">
        <f t="shared" si="34"/>
        <v>0</v>
      </c>
      <c r="D57" s="157"/>
      <c r="E57" s="64">
        <f t="shared" si="35"/>
        <v>0</v>
      </c>
      <c r="F57" s="157"/>
      <c r="G57" s="64">
        <f t="shared" si="36"/>
        <v>0</v>
      </c>
      <c r="H57" s="157">
        <f t="shared" ref="H57:J60" si="37">(ROUND(H$55*I57,0))</f>
        <v>0</v>
      </c>
      <c r="I57" s="64">
        <f t="shared" ref="I57:I65" si="38">AVERAGE(E57,G57,C57)</f>
        <v>0</v>
      </c>
      <c r="J57" s="157">
        <f t="shared" si="37"/>
        <v>0</v>
      </c>
      <c r="K57" s="64">
        <f t="shared" ref="K57:K65" si="39">I57</f>
        <v>0</v>
      </c>
      <c r="L57" s="157">
        <f t="shared" ref="L57:L60" si="40">(ROUND(L$55*M57,0))</f>
        <v>0</v>
      </c>
      <c r="M57" s="64">
        <f t="shared" ref="M57:M65" si="41">K57</f>
        <v>0</v>
      </c>
      <c r="N57" s="157">
        <f t="shared" ref="N57:N60" si="42">(ROUND(N$55*O57,0))</f>
        <v>0</v>
      </c>
      <c r="O57" s="158">
        <f t="shared" ref="O57:O65" si="43">M57</f>
        <v>0</v>
      </c>
    </row>
    <row r="58" spans="1:18" x14ac:dyDescent="0.2">
      <c r="A58" s="171" t="s">
        <v>117</v>
      </c>
      <c r="B58" s="157"/>
      <c r="C58" s="64">
        <f t="shared" si="34"/>
        <v>0</v>
      </c>
      <c r="D58" s="157"/>
      <c r="E58" s="64">
        <f t="shared" si="35"/>
        <v>0</v>
      </c>
      <c r="F58" s="157"/>
      <c r="G58" s="64">
        <f t="shared" si="36"/>
        <v>0</v>
      </c>
      <c r="H58" s="157">
        <f t="shared" si="37"/>
        <v>0</v>
      </c>
      <c r="I58" s="64">
        <f t="shared" si="38"/>
        <v>0</v>
      </c>
      <c r="J58" s="157">
        <f t="shared" si="37"/>
        <v>0</v>
      </c>
      <c r="K58" s="64">
        <f t="shared" si="39"/>
        <v>0</v>
      </c>
      <c r="L58" s="157">
        <f t="shared" si="40"/>
        <v>0</v>
      </c>
      <c r="M58" s="64">
        <f t="shared" si="41"/>
        <v>0</v>
      </c>
      <c r="N58" s="157">
        <f t="shared" si="42"/>
        <v>0</v>
      </c>
      <c r="O58" s="158">
        <f t="shared" si="43"/>
        <v>0</v>
      </c>
    </row>
    <row r="59" spans="1:18" x14ac:dyDescent="0.2">
      <c r="A59" s="171" t="s">
        <v>118</v>
      </c>
      <c r="B59" s="157"/>
      <c r="C59" s="64">
        <f t="shared" si="34"/>
        <v>0</v>
      </c>
      <c r="D59" s="157"/>
      <c r="E59" s="64">
        <f t="shared" si="35"/>
        <v>0</v>
      </c>
      <c r="F59" s="157"/>
      <c r="G59" s="64">
        <f t="shared" si="36"/>
        <v>0</v>
      </c>
      <c r="H59" s="157">
        <f t="shared" si="37"/>
        <v>0</v>
      </c>
      <c r="I59" s="64">
        <f t="shared" si="38"/>
        <v>0</v>
      </c>
      <c r="J59" s="157">
        <f t="shared" si="37"/>
        <v>0</v>
      </c>
      <c r="K59" s="64">
        <f t="shared" si="39"/>
        <v>0</v>
      </c>
      <c r="L59" s="157">
        <f t="shared" si="40"/>
        <v>0</v>
      </c>
      <c r="M59" s="64">
        <f t="shared" si="41"/>
        <v>0</v>
      </c>
      <c r="N59" s="157">
        <f t="shared" si="42"/>
        <v>0</v>
      </c>
      <c r="O59" s="158">
        <f t="shared" si="43"/>
        <v>0</v>
      </c>
    </row>
    <row r="60" spans="1:18" x14ac:dyDescent="0.2">
      <c r="A60" s="171" t="s">
        <v>119</v>
      </c>
      <c r="B60" s="157"/>
      <c r="C60" s="64">
        <f t="shared" si="34"/>
        <v>0</v>
      </c>
      <c r="D60" s="157"/>
      <c r="E60" s="64">
        <f t="shared" si="35"/>
        <v>0</v>
      </c>
      <c r="F60" s="157"/>
      <c r="G60" s="64">
        <f t="shared" si="36"/>
        <v>0</v>
      </c>
      <c r="H60" s="157">
        <f t="shared" si="37"/>
        <v>0</v>
      </c>
      <c r="I60" s="64">
        <f t="shared" si="38"/>
        <v>0</v>
      </c>
      <c r="J60" s="157">
        <f t="shared" si="37"/>
        <v>0</v>
      </c>
      <c r="K60" s="64">
        <f t="shared" si="39"/>
        <v>0</v>
      </c>
      <c r="L60" s="157">
        <f t="shared" si="40"/>
        <v>0</v>
      </c>
      <c r="M60" s="64">
        <f t="shared" si="41"/>
        <v>0</v>
      </c>
      <c r="N60" s="157">
        <f t="shared" si="42"/>
        <v>0</v>
      </c>
      <c r="O60" s="158">
        <f t="shared" si="43"/>
        <v>0</v>
      </c>
    </row>
    <row r="61" spans="1:18" x14ac:dyDescent="0.2">
      <c r="A61" s="171" t="s">
        <v>120</v>
      </c>
      <c r="B61" s="157"/>
      <c r="C61" s="64">
        <f t="shared" si="34"/>
        <v>0</v>
      </c>
      <c r="D61" s="157"/>
      <c r="E61" s="64">
        <f t="shared" si="35"/>
        <v>0</v>
      </c>
      <c r="F61" s="157"/>
      <c r="G61" s="64">
        <f t="shared" si="36"/>
        <v>0</v>
      </c>
      <c r="H61" s="157">
        <f>(H55-H56-H57-H58-H59-H60-H62-H63-H64-H65)</f>
        <v>0</v>
      </c>
      <c r="I61" s="64">
        <f t="shared" si="38"/>
        <v>0</v>
      </c>
      <c r="J61" s="157">
        <f>(J55-J56-J57-J58-J59-J60-J62-J63-J64-J65)</f>
        <v>0</v>
      </c>
      <c r="K61" s="64">
        <f t="shared" si="39"/>
        <v>0</v>
      </c>
      <c r="L61" s="157">
        <f>(L55-L56-L57-L58-L59-L60-L62-L63-L64-L65)</f>
        <v>0</v>
      </c>
      <c r="M61" s="64">
        <f t="shared" si="41"/>
        <v>0</v>
      </c>
      <c r="N61" s="157">
        <f>(N55-N56-N57-N58-N59-N60-N62-N63-N64-N65)</f>
        <v>0</v>
      </c>
      <c r="O61" s="158">
        <f t="shared" si="43"/>
        <v>0</v>
      </c>
    </row>
    <row r="62" spans="1:18" x14ac:dyDescent="0.2">
      <c r="A62" s="171" t="s">
        <v>121</v>
      </c>
      <c r="B62" s="157"/>
      <c r="C62" s="64">
        <f t="shared" si="34"/>
        <v>0</v>
      </c>
      <c r="D62" s="157"/>
      <c r="E62" s="64">
        <f t="shared" si="35"/>
        <v>0</v>
      </c>
      <c r="F62" s="157"/>
      <c r="G62" s="64">
        <f t="shared" si="36"/>
        <v>0</v>
      </c>
      <c r="H62" s="157">
        <f t="shared" ref="H62:J65" si="44">(ROUND(H$55*I62,0))</f>
        <v>0</v>
      </c>
      <c r="I62" s="64">
        <f t="shared" si="38"/>
        <v>0</v>
      </c>
      <c r="J62" s="157">
        <f t="shared" si="44"/>
        <v>0</v>
      </c>
      <c r="K62" s="64">
        <f t="shared" si="39"/>
        <v>0</v>
      </c>
      <c r="L62" s="157">
        <f t="shared" ref="L62:L65" si="45">(ROUND(L$55*M62,0))</f>
        <v>0</v>
      </c>
      <c r="M62" s="64">
        <f t="shared" si="41"/>
        <v>0</v>
      </c>
      <c r="N62" s="157">
        <f t="shared" ref="N62:N65" si="46">(ROUND(N$55*O62,0))</f>
        <v>0</v>
      </c>
      <c r="O62" s="158">
        <f t="shared" si="43"/>
        <v>0</v>
      </c>
    </row>
    <row r="63" spans="1:18" x14ac:dyDescent="0.2">
      <c r="A63" s="171" t="s">
        <v>122</v>
      </c>
      <c r="B63" s="157"/>
      <c r="C63" s="64">
        <f t="shared" si="34"/>
        <v>0</v>
      </c>
      <c r="D63" s="157"/>
      <c r="E63" s="64">
        <f t="shared" si="35"/>
        <v>0</v>
      </c>
      <c r="F63" s="157"/>
      <c r="G63" s="64">
        <f t="shared" si="36"/>
        <v>0</v>
      </c>
      <c r="H63" s="157">
        <f t="shared" si="44"/>
        <v>0</v>
      </c>
      <c r="I63" s="64">
        <f t="shared" si="38"/>
        <v>0</v>
      </c>
      <c r="J63" s="157">
        <f t="shared" si="44"/>
        <v>0</v>
      </c>
      <c r="K63" s="64">
        <f t="shared" si="39"/>
        <v>0</v>
      </c>
      <c r="L63" s="157">
        <f t="shared" si="45"/>
        <v>0</v>
      </c>
      <c r="M63" s="64">
        <f t="shared" si="41"/>
        <v>0</v>
      </c>
      <c r="N63" s="157">
        <f t="shared" si="46"/>
        <v>0</v>
      </c>
      <c r="O63" s="158">
        <f t="shared" si="43"/>
        <v>0</v>
      </c>
    </row>
    <row r="64" spans="1:18" x14ac:dyDescent="0.2">
      <c r="A64" s="171" t="s">
        <v>123</v>
      </c>
      <c r="B64" s="157"/>
      <c r="C64" s="64">
        <f t="shared" si="34"/>
        <v>0</v>
      </c>
      <c r="D64" s="157"/>
      <c r="E64" s="64">
        <f t="shared" si="35"/>
        <v>0</v>
      </c>
      <c r="F64" s="157"/>
      <c r="G64" s="64">
        <f t="shared" si="36"/>
        <v>0</v>
      </c>
      <c r="H64" s="157">
        <f t="shared" si="44"/>
        <v>0</v>
      </c>
      <c r="I64" s="64">
        <f t="shared" si="38"/>
        <v>0</v>
      </c>
      <c r="J64" s="157">
        <f t="shared" si="44"/>
        <v>0</v>
      </c>
      <c r="K64" s="64">
        <f t="shared" si="39"/>
        <v>0</v>
      </c>
      <c r="L64" s="157">
        <f t="shared" si="45"/>
        <v>0</v>
      </c>
      <c r="M64" s="64">
        <f t="shared" si="41"/>
        <v>0</v>
      </c>
      <c r="N64" s="157">
        <f t="shared" si="46"/>
        <v>0</v>
      </c>
      <c r="O64" s="158">
        <f t="shared" si="43"/>
        <v>0</v>
      </c>
    </row>
    <row r="65" spans="1:18" x14ac:dyDescent="0.2">
      <c r="A65" s="171" t="s">
        <v>124</v>
      </c>
      <c r="B65" s="157"/>
      <c r="C65" s="64">
        <f t="shared" si="34"/>
        <v>0</v>
      </c>
      <c r="D65" s="157"/>
      <c r="E65" s="64">
        <f t="shared" si="35"/>
        <v>0</v>
      </c>
      <c r="F65" s="157"/>
      <c r="G65" s="64">
        <f t="shared" si="36"/>
        <v>0</v>
      </c>
      <c r="H65" s="157">
        <f t="shared" si="44"/>
        <v>0</v>
      </c>
      <c r="I65" s="64">
        <f t="shared" si="38"/>
        <v>0</v>
      </c>
      <c r="J65" s="157">
        <f t="shared" si="44"/>
        <v>0</v>
      </c>
      <c r="K65" s="64">
        <f t="shared" si="39"/>
        <v>0</v>
      </c>
      <c r="L65" s="157">
        <f t="shared" si="45"/>
        <v>0</v>
      </c>
      <c r="M65" s="64">
        <f t="shared" si="41"/>
        <v>0</v>
      </c>
      <c r="N65" s="157">
        <f t="shared" si="46"/>
        <v>0</v>
      </c>
      <c r="O65" s="158">
        <f t="shared" si="43"/>
        <v>0</v>
      </c>
    </row>
    <row r="66" spans="1:18" ht="31.5" x14ac:dyDescent="0.2">
      <c r="A66" s="168" t="s">
        <v>128</v>
      </c>
      <c r="B66" s="169"/>
      <c r="C66" s="169" t="s">
        <v>11</v>
      </c>
      <c r="D66" s="169"/>
      <c r="E66" s="169" t="s">
        <v>11</v>
      </c>
      <c r="F66" s="169"/>
      <c r="G66" s="169" t="s">
        <v>11</v>
      </c>
      <c r="H66" s="169">
        <f>H67+H68+H69+H70+H71+H72+H73+H74+H75+H76</f>
        <v>0</v>
      </c>
      <c r="I66" s="169" t="s">
        <v>11</v>
      </c>
      <c r="J66" s="169">
        <f>J67+J68+J69+J70+J71+J72+J73+J74+J75+J76</f>
        <v>0</v>
      </c>
      <c r="K66" s="169" t="s">
        <v>11</v>
      </c>
      <c r="L66" s="169">
        <f>L67+L68+L69+L70+L71+L72+L73+L74+L75+L76</f>
        <v>0</v>
      </c>
      <c r="M66" s="169" t="s">
        <v>11</v>
      </c>
      <c r="N66" s="169">
        <f>N67+N68+N69+N70+N71+N72+N73+N74+N75+N76</f>
        <v>0</v>
      </c>
      <c r="O66" s="169" t="s">
        <v>11</v>
      </c>
    </row>
    <row r="67" spans="1:18" x14ac:dyDescent="0.2">
      <c r="A67" s="171" t="s">
        <v>115</v>
      </c>
      <c r="B67" s="172"/>
      <c r="C67" s="96" t="s">
        <v>11</v>
      </c>
      <c r="D67" s="172"/>
      <c r="E67" s="96" t="s">
        <v>11</v>
      </c>
      <c r="F67" s="172"/>
      <c r="G67" s="96" t="s">
        <v>11</v>
      </c>
      <c r="H67" s="172"/>
      <c r="I67" s="96" t="s">
        <v>11</v>
      </c>
      <c r="J67" s="172">
        <f t="shared" ref="J67:J69" si="47">H67</f>
        <v>0</v>
      </c>
      <c r="K67" s="96" t="s">
        <v>11</v>
      </c>
      <c r="L67" s="172">
        <f t="shared" ref="L67:L76" si="48">J67</f>
        <v>0</v>
      </c>
      <c r="M67" s="96" t="s">
        <v>11</v>
      </c>
      <c r="N67" s="172">
        <f t="shared" ref="N67:N76" si="49">L67</f>
        <v>0</v>
      </c>
      <c r="O67" s="96" t="s">
        <v>11</v>
      </c>
    </row>
    <row r="68" spans="1:18" x14ac:dyDescent="0.2">
      <c r="A68" s="171" t="s">
        <v>116</v>
      </c>
      <c r="B68" s="172"/>
      <c r="C68" s="96" t="s">
        <v>11</v>
      </c>
      <c r="D68" s="172"/>
      <c r="E68" s="96" t="s">
        <v>11</v>
      </c>
      <c r="F68" s="172"/>
      <c r="G68" s="96" t="s">
        <v>11</v>
      </c>
      <c r="H68" s="172"/>
      <c r="I68" s="96" t="s">
        <v>11</v>
      </c>
      <c r="J68" s="172">
        <f t="shared" si="47"/>
        <v>0</v>
      </c>
      <c r="K68" s="96" t="s">
        <v>11</v>
      </c>
      <c r="L68" s="172">
        <f t="shared" si="48"/>
        <v>0</v>
      </c>
      <c r="M68" s="96" t="s">
        <v>11</v>
      </c>
      <c r="N68" s="172">
        <f t="shared" si="49"/>
        <v>0</v>
      </c>
      <c r="O68" s="96" t="s">
        <v>11</v>
      </c>
    </row>
    <row r="69" spans="1:18" x14ac:dyDescent="0.2">
      <c r="A69" s="171" t="s">
        <v>117</v>
      </c>
      <c r="B69" s="172"/>
      <c r="C69" s="96" t="s">
        <v>11</v>
      </c>
      <c r="D69" s="172"/>
      <c r="E69" s="96" t="s">
        <v>11</v>
      </c>
      <c r="F69" s="172"/>
      <c r="G69" s="96" t="s">
        <v>11</v>
      </c>
      <c r="H69" s="172"/>
      <c r="I69" s="96" t="s">
        <v>11</v>
      </c>
      <c r="J69" s="172">
        <f t="shared" si="47"/>
        <v>0</v>
      </c>
      <c r="K69" s="96" t="s">
        <v>11</v>
      </c>
      <c r="L69" s="172">
        <f t="shared" si="48"/>
        <v>0</v>
      </c>
      <c r="M69" s="96" t="s">
        <v>11</v>
      </c>
      <c r="N69" s="172">
        <f t="shared" si="49"/>
        <v>0</v>
      </c>
      <c r="O69" s="96" t="s">
        <v>11</v>
      </c>
    </row>
    <row r="70" spans="1:18" x14ac:dyDescent="0.2">
      <c r="A70" s="171" t="s">
        <v>118</v>
      </c>
      <c r="B70" s="172"/>
      <c r="C70" s="96" t="s">
        <v>11</v>
      </c>
      <c r="D70" s="172"/>
      <c r="E70" s="96" t="s">
        <v>11</v>
      </c>
      <c r="F70" s="172"/>
      <c r="G70" s="96" t="s">
        <v>11</v>
      </c>
      <c r="H70" s="172"/>
      <c r="I70" s="96" t="s">
        <v>11</v>
      </c>
      <c r="J70" s="172">
        <f>H70</f>
        <v>0</v>
      </c>
      <c r="K70" s="96" t="s">
        <v>11</v>
      </c>
      <c r="L70" s="172">
        <f t="shared" si="48"/>
        <v>0</v>
      </c>
      <c r="M70" s="96" t="s">
        <v>11</v>
      </c>
      <c r="N70" s="172">
        <f t="shared" si="49"/>
        <v>0</v>
      </c>
      <c r="O70" s="96" t="s">
        <v>11</v>
      </c>
    </row>
    <row r="71" spans="1:18" x14ac:dyDescent="0.2">
      <c r="A71" s="171" t="s">
        <v>119</v>
      </c>
      <c r="B71" s="172"/>
      <c r="C71" s="96" t="s">
        <v>11</v>
      </c>
      <c r="D71" s="172"/>
      <c r="E71" s="96" t="s">
        <v>11</v>
      </c>
      <c r="F71" s="172"/>
      <c r="G71" s="96" t="s">
        <v>11</v>
      </c>
      <c r="H71" s="172"/>
      <c r="I71" s="96" t="s">
        <v>11</v>
      </c>
      <c r="J71" s="172">
        <f t="shared" ref="J71:J76" si="50">H71</f>
        <v>0</v>
      </c>
      <c r="K71" s="96" t="s">
        <v>11</v>
      </c>
      <c r="L71" s="172">
        <f t="shared" si="48"/>
        <v>0</v>
      </c>
      <c r="M71" s="96" t="s">
        <v>11</v>
      </c>
      <c r="N71" s="172">
        <f t="shared" si="49"/>
        <v>0</v>
      </c>
      <c r="O71" s="96" t="s">
        <v>11</v>
      </c>
    </row>
    <row r="72" spans="1:18" x14ac:dyDescent="0.2">
      <c r="A72" s="171" t="s">
        <v>120</v>
      </c>
      <c r="B72" s="172"/>
      <c r="C72" s="96" t="s">
        <v>11</v>
      </c>
      <c r="D72" s="172"/>
      <c r="E72" s="96" t="s">
        <v>11</v>
      </c>
      <c r="F72" s="172"/>
      <c r="G72" s="96" t="s">
        <v>11</v>
      </c>
      <c r="H72" s="172"/>
      <c r="I72" s="96" t="s">
        <v>11</v>
      </c>
      <c r="J72" s="172">
        <f t="shared" si="50"/>
        <v>0</v>
      </c>
      <c r="K72" s="96" t="s">
        <v>11</v>
      </c>
      <c r="L72" s="172">
        <f t="shared" si="48"/>
        <v>0</v>
      </c>
      <c r="M72" s="96" t="s">
        <v>11</v>
      </c>
      <c r="N72" s="172">
        <f t="shared" si="49"/>
        <v>0</v>
      </c>
      <c r="O72" s="96" t="s">
        <v>11</v>
      </c>
    </row>
    <row r="73" spans="1:18" x14ac:dyDescent="0.2">
      <c r="A73" s="171" t="s">
        <v>121</v>
      </c>
      <c r="B73" s="172"/>
      <c r="C73" s="96" t="s">
        <v>11</v>
      </c>
      <c r="D73" s="172"/>
      <c r="E73" s="96" t="s">
        <v>11</v>
      </c>
      <c r="F73" s="172"/>
      <c r="G73" s="96" t="s">
        <v>11</v>
      </c>
      <c r="H73" s="172"/>
      <c r="I73" s="96" t="s">
        <v>11</v>
      </c>
      <c r="J73" s="172">
        <f t="shared" si="50"/>
        <v>0</v>
      </c>
      <c r="K73" s="96" t="s">
        <v>11</v>
      </c>
      <c r="L73" s="172">
        <f t="shared" si="48"/>
        <v>0</v>
      </c>
      <c r="M73" s="96" t="s">
        <v>11</v>
      </c>
      <c r="N73" s="172">
        <f t="shared" si="49"/>
        <v>0</v>
      </c>
      <c r="O73" s="96" t="s">
        <v>11</v>
      </c>
    </row>
    <row r="74" spans="1:18" x14ac:dyDescent="0.2">
      <c r="A74" s="171" t="s">
        <v>122</v>
      </c>
      <c r="B74" s="172"/>
      <c r="C74" s="96" t="s">
        <v>11</v>
      </c>
      <c r="D74" s="172"/>
      <c r="E74" s="96" t="s">
        <v>11</v>
      </c>
      <c r="F74" s="172"/>
      <c r="G74" s="96" t="s">
        <v>11</v>
      </c>
      <c r="H74" s="172"/>
      <c r="I74" s="96" t="s">
        <v>11</v>
      </c>
      <c r="J74" s="172">
        <f t="shared" si="50"/>
        <v>0</v>
      </c>
      <c r="K74" s="96" t="s">
        <v>11</v>
      </c>
      <c r="L74" s="172">
        <f t="shared" si="48"/>
        <v>0</v>
      </c>
      <c r="M74" s="96" t="s">
        <v>11</v>
      </c>
      <c r="N74" s="172">
        <f t="shared" si="49"/>
        <v>0</v>
      </c>
      <c r="O74" s="96" t="s">
        <v>11</v>
      </c>
    </row>
    <row r="75" spans="1:18" x14ac:dyDescent="0.2">
      <c r="A75" s="171" t="s">
        <v>123</v>
      </c>
      <c r="B75" s="172"/>
      <c r="C75" s="96" t="s">
        <v>11</v>
      </c>
      <c r="D75" s="172"/>
      <c r="E75" s="96" t="s">
        <v>11</v>
      </c>
      <c r="F75" s="172"/>
      <c r="G75" s="96" t="s">
        <v>11</v>
      </c>
      <c r="H75" s="172"/>
      <c r="I75" s="96" t="s">
        <v>11</v>
      </c>
      <c r="J75" s="172">
        <f t="shared" si="50"/>
        <v>0</v>
      </c>
      <c r="K75" s="96" t="s">
        <v>11</v>
      </c>
      <c r="L75" s="172">
        <f t="shared" si="48"/>
        <v>0</v>
      </c>
      <c r="M75" s="96" t="s">
        <v>11</v>
      </c>
      <c r="N75" s="172">
        <f t="shared" si="49"/>
        <v>0</v>
      </c>
      <c r="O75" s="96" t="s">
        <v>11</v>
      </c>
    </row>
    <row r="76" spans="1:18" x14ac:dyDescent="0.2">
      <c r="A76" s="171" t="s">
        <v>124</v>
      </c>
      <c r="B76" s="172"/>
      <c r="C76" s="96" t="s">
        <v>11</v>
      </c>
      <c r="D76" s="172"/>
      <c r="E76" s="96" t="s">
        <v>11</v>
      </c>
      <c r="F76" s="172"/>
      <c r="G76" s="96" t="s">
        <v>11</v>
      </c>
      <c r="H76" s="172"/>
      <c r="I76" s="96" t="s">
        <v>11</v>
      </c>
      <c r="J76" s="172">
        <f t="shared" si="50"/>
        <v>0</v>
      </c>
      <c r="K76" s="96" t="s">
        <v>11</v>
      </c>
      <c r="L76" s="172">
        <f t="shared" si="48"/>
        <v>0</v>
      </c>
      <c r="M76" s="96" t="s">
        <v>11</v>
      </c>
      <c r="N76" s="172">
        <f t="shared" si="49"/>
        <v>0</v>
      </c>
      <c r="O76" s="96" t="s">
        <v>11</v>
      </c>
    </row>
    <row r="77" spans="1:18" x14ac:dyDescent="0.2">
      <c r="A77" s="175" t="s">
        <v>129</v>
      </c>
      <c r="B77" s="169">
        <f>SUM(B78:B87)</f>
        <v>0</v>
      </c>
      <c r="C77" s="169" t="s">
        <v>11</v>
      </c>
      <c r="D77" s="169">
        <f>SUM(D78:D87)</f>
        <v>0</v>
      </c>
      <c r="E77" s="169" t="s">
        <v>11</v>
      </c>
      <c r="F77" s="169">
        <f>SUM(F78:F87)</f>
        <v>0</v>
      </c>
      <c r="G77" s="169" t="s">
        <v>11</v>
      </c>
      <c r="H77" s="169">
        <f>SUM(H78:H87)</f>
        <v>0</v>
      </c>
      <c r="I77" s="169" t="s">
        <v>11</v>
      </c>
      <c r="J77" s="169">
        <f>SUM(J78:J87)</f>
        <v>0</v>
      </c>
      <c r="K77" s="169" t="s">
        <v>11</v>
      </c>
      <c r="L77" s="169">
        <f>SUM(L78:L87)</f>
        <v>0</v>
      </c>
      <c r="M77" s="169" t="s">
        <v>11</v>
      </c>
      <c r="N77" s="169">
        <f>SUM(N78:N87)</f>
        <v>0</v>
      </c>
      <c r="O77" s="169" t="s">
        <v>11</v>
      </c>
      <c r="P77" s="169">
        <f>P78+P79+P80+P81+P82+P83+P84+P85+P86+P87</f>
        <v>0</v>
      </c>
      <c r="Q77" s="169">
        <f>H77-P77</f>
        <v>0</v>
      </c>
      <c r="R77" s="176">
        <f>IFERROR(P77/H77,0)</f>
        <v>0</v>
      </c>
    </row>
    <row r="78" spans="1:18" x14ac:dyDescent="0.2">
      <c r="A78" s="171" t="s">
        <v>115</v>
      </c>
      <c r="B78" s="172">
        <f>B56+B67</f>
        <v>0</v>
      </c>
      <c r="C78" s="96">
        <f>IF(B$77=0,0,B78/B$77)</f>
        <v>0</v>
      </c>
      <c r="D78" s="172">
        <f>D56+D67</f>
        <v>0</v>
      </c>
      <c r="E78" s="96">
        <f>IF(D$77=0,0,D78/D$77)</f>
        <v>0</v>
      </c>
      <c r="F78" s="172">
        <f>F56+F67</f>
        <v>0</v>
      </c>
      <c r="G78" s="96">
        <f>IF(F$77=0,0,F78/F$77)</f>
        <v>0</v>
      </c>
      <c r="H78" s="172">
        <f>H56+H67</f>
        <v>0</v>
      </c>
      <c r="I78" s="96">
        <f>IF(H$77=0,0,H78/H$77)</f>
        <v>0</v>
      </c>
      <c r="J78" s="172">
        <f>J56+J67</f>
        <v>0</v>
      </c>
      <c r="K78" s="96">
        <f>IF(J$77=0,0,J78/J$77)</f>
        <v>0</v>
      </c>
      <c r="L78" s="172">
        <f>L56+L67</f>
        <v>0</v>
      </c>
      <c r="M78" s="96">
        <f>IF(L$77=0,0,L78/L$77)</f>
        <v>0</v>
      </c>
      <c r="N78" s="172">
        <f>N56+N67</f>
        <v>0</v>
      </c>
      <c r="O78" s="96">
        <f>IF(N$77=0,0,N78/N$77)</f>
        <v>0</v>
      </c>
      <c r="P78" s="172"/>
      <c r="Q78" s="172">
        <f t="shared" ref="Q78:Q87" si="51">H78-P78</f>
        <v>0</v>
      </c>
      <c r="R78" s="96">
        <f t="shared" ref="R78:R87" si="52">IFERROR(P78/H78,0)</f>
        <v>0</v>
      </c>
    </row>
    <row r="79" spans="1:18" x14ac:dyDescent="0.2">
      <c r="A79" s="171" t="s">
        <v>116</v>
      </c>
      <c r="B79" s="172">
        <f t="shared" ref="B79:D79" si="53">B57+B68</f>
        <v>0</v>
      </c>
      <c r="C79" s="96">
        <f t="shared" ref="C79:E87" si="54">IF(B$77=0,0,B79/B$77)</f>
        <v>0</v>
      </c>
      <c r="D79" s="172">
        <f t="shared" si="53"/>
        <v>0</v>
      </c>
      <c r="E79" s="96">
        <f t="shared" si="54"/>
        <v>0</v>
      </c>
      <c r="F79" s="172">
        <f t="shared" ref="F79:F87" si="55">F57+F68</f>
        <v>0</v>
      </c>
      <c r="G79" s="96">
        <f t="shared" ref="G79:G87" si="56">IF(F$77=0,0,F79/F$77)</f>
        <v>0</v>
      </c>
      <c r="H79" s="172">
        <f t="shared" ref="H79:H87" si="57">H57+H68</f>
        <v>0</v>
      </c>
      <c r="I79" s="96">
        <f t="shared" ref="I79:I87" si="58">IF(H$77=0,0,H79/H$77)</f>
        <v>0</v>
      </c>
      <c r="J79" s="172">
        <f t="shared" ref="J79:J87" si="59">J57+J68</f>
        <v>0</v>
      </c>
      <c r="K79" s="96">
        <f t="shared" ref="K79:K87" si="60">IF(J$77=0,0,J79/J$77)</f>
        <v>0</v>
      </c>
      <c r="L79" s="172">
        <f t="shared" ref="L79:L87" si="61">L57+L68</f>
        <v>0</v>
      </c>
      <c r="M79" s="96">
        <f t="shared" ref="M79:M87" si="62">IF(L$77=0,0,L79/L$77)</f>
        <v>0</v>
      </c>
      <c r="N79" s="172">
        <f t="shared" ref="N79:N87" si="63">N57+N68</f>
        <v>0</v>
      </c>
      <c r="O79" s="96">
        <f t="shared" ref="O79:O81" si="64">IF(N$77=0,0,N79/N$77)</f>
        <v>0</v>
      </c>
      <c r="P79" s="172"/>
      <c r="Q79" s="172">
        <f t="shared" si="51"/>
        <v>0</v>
      </c>
      <c r="R79" s="96">
        <f t="shared" si="52"/>
        <v>0</v>
      </c>
    </row>
    <row r="80" spans="1:18" x14ac:dyDescent="0.2">
      <c r="A80" s="171" t="s">
        <v>117</v>
      </c>
      <c r="B80" s="172">
        <f>B58+B69</f>
        <v>0</v>
      </c>
      <c r="C80" s="96">
        <f t="shared" si="54"/>
        <v>0</v>
      </c>
      <c r="D80" s="172">
        <f>D58+D69</f>
        <v>0</v>
      </c>
      <c r="E80" s="96">
        <f t="shared" si="54"/>
        <v>0</v>
      </c>
      <c r="F80" s="172">
        <f t="shared" si="55"/>
        <v>0</v>
      </c>
      <c r="G80" s="96">
        <f t="shared" si="56"/>
        <v>0</v>
      </c>
      <c r="H80" s="172">
        <f t="shared" si="57"/>
        <v>0</v>
      </c>
      <c r="I80" s="96">
        <f t="shared" si="58"/>
        <v>0</v>
      </c>
      <c r="J80" s="172">
        <f t="shared" si="59"/>
        <v>0</v>
      </c>
      <c r="K80" s="96">
        <f t="shared" si="60"/>
        <v>0</v>
      </c>
      <c r="L80" s="172">
        <f t="shared" si="61"/>
        <v>0</v>
      </c>
      <c r="M80" s="96">
        <f t="shared" si="62"/>
        <v>0</v>
      </c>
      <c r="N80" s="172">
        <f t="shared" si="63"/>
        <v>0</v>
      </c>
      <c r="O80" s="96">
        <f t="shared" si="64"/>
        <v>0</v>
      </c>
      <c r="P80" s="172"/>
      <c r="Q80" s="172">
        <f t="shared" si="51"/>
        <v>0</v>
      </c>
      <c r="R80" s="96">
        <f t="shared" si="52"/>
        <v>0</v>
      </c>
    </row>
    <row r="81" spans="1:18" x14ac:dyDescent="0.2">
      <c r="A81" s="171" t="s">
        <v>118</v>
      </c>
      <c r="B81" s="172">
        <f t="shared" ref="B81:D87" si="65">B59+B70</f>
        <v>0</v>
      </c>
      <c r="C81" s="96">
        <f t="shared" si="54"/>
        <v>0</v>
      </c>
      <c r="D81" s="172">
        <f t="shared" si="65"/>
        <v>0</v>
      </c>
      <c r="E81" s="96">
        <f t="shared" si="54"/>
        <v>0</v>
      </c>
      <c r="F81" s="172">
        <f t="shared" si="55"/>
        <v>0</v>
      </c>
      <c r="G81" s="96">
        <f t="shared" si="56"/>
        <v>0</v>
      </c>
      <c r="H81" s="172">
        <f t="shared" si="57"/>
        <v>0</v>
      </c>
      <c r="I81" s="96">
        <f t="shared" si="58"/>
        <v>0</v>
      </c>
      <c r="J81" s="172">
        <f t="shared" si="59"/>
        <v>0</v>
      </c>
      <c r="K81" s="96">
        <f t="shared" si="60"/>
        <v>0</v>
      </c>
      <c r="L81" s="172">
        <f t="shared" si="61"/>
        <v>0</v>
      </c>
      <c r="M81" s="96">
        <f t="shared" si="62"/>
        <v>0</v>
      </c>
      <c r="N81" s="172">
        <f t="shared" si="63"/>
        <v>0</v>
      </c>
      <c r="O81" s="96">
        <f t="shared" si="64"/>
        <v>0</v>
      </c>
      <c r="P81" s="172"/>
      <c r="Q81" s="172">
        <f t="shared" si="51"/>
        <v>0</v>
      </c>
      <c r="R81" s="96">
        <f t="shared" si="52"/>
        <v>0</v>
      </c>
    </row>
    <row r="82" spans="1:18" x14ac:dyDescent="0.2">
      <c r="A82" s="171" t="s">
        <v>119</v>
      </c>
      <c r="B82" s="172">
        <f t="shared" si="65"/>
        <v>0</v>
      </c>
      <c r="C82" s="96">
        <f t="shared" si="54"/>
        <v>0</v>
      </c>
      <c r="D82" s="172">
        <f t="shared" si="65"/>
        <v>0</v>
      </c>
      <c r="E82" s="96">
        <f t="shared" si="54"/>
        <v>0</v>
      </c>
      <c r="F82" s="172">
        <f t="shared" si="55"/>
        <v>0</v>
      </c>
      <c r="G82" s="96">
        <f t="shared" si="56"/>
        <v>0</v>
      </c>
      <c r="H82" s="172">
        <f t="shared" si="57"/>
        <v>0</v>
      </c>
      <c r="I82" s="96">
        <f t="shared" si="58"/>
        <v>0</v>
      </c>
      <c r="J82" s="172">
        <f t="shared" si="59"/>
        <v>0</v>
      </c>
      <c r="K82" s="96">
        <f t="shared" si="60"/>
        <v>0</v>
      </c>
      <c r="L82" s="172">
        <f t="shared" si="61"/>
        <v>0</v>
      </c>
      <c r="M82" s="96">
        <f t="shared" si="62"/>
        <v>0</v>
      </c>
      <c r="N82" s="172">
        <f t="shared" si="63"/>
        <v>0</v>
      </c>
      <c r="O82" s="96">
        <f>IF(N$77=0,0,N82/N$77)</f>
        <v>0</v>
      </c>
      <c r="P82" s="172"/>
      <c r="Q82" s="172">
        <f t="shared" si="51"/>
        <v>0</v>
      </c>
      <c r="R82" s="96">
        <f t="shared" si="52"/>
        <v>0</v>
      </c>
    </row>
    <row r="83" spans="1:18" x14ac:dyDescent="0.2">
      <c r="A83" s="171" t="s">
        <v>120</v>
      </c>
      <c r="B83" s="172">
        <f t="shared" si="65"/>
        <v>0</v>
      </c>
      <c r="C83" s="96">
        <f t="shared" si="54"/>
        <v>0</v>
      </c>
      <c r="D83" s="172">
        <f t="shared" si="65"/>
        <v>0</v>
      </c>
      <c r="E83" s="96">
        <f t="shared" si="54"/>
        <v>0</v>
      </c>
      <c r="F83" s="172">
        <f t="shared" si="55"/>
        <v>0</v>
      </c>
      <c r="G83" s="96">
        <f t="shared" si="56"/>
        <v>0</v>
      </c>
      <c r="H83" s="172">
        <f t="shared" si="57"/>
        <v>0</v>
      </c>
      <c r="I83" s="96">
        <f t="shared" si="58"/>
        <v>0</v>
      </c>
      <c r="J83" s="172">
        <f t="shared" si="59"/>
        <v>0</v>
      </c>
      <c r="K83" s="96">
        <f t="shared" si="60"/>
        <v>0</v>
      </c>
      <c r="L83" s="172">
        <f t="shared" si="61"/>
        <v>0</v>
      </c>
      <c r="M83" s="96">
        <f t="shared" si="62"/>
        <v>0</v>
      </c>
      <c r="N83" s="172">
        <f t="shared" si="63"/>
        <v>0</v>
      </c>
      <c r="O83" s="96">
        <f t="shared" ref="O83:O87" si="66">IF(N$77=0,0,N83/N$77)</f>
        <v>0</v>
      </c>
      <c r="P83" s="172"/>
      <c r="Q83" s="172">
        <f t="shared" si="51"/>
        <v>0</v>
      </c>
      <c r="R83" s="96">
        <f t="shared" si="52"/>
        <v>0</v>
      </c>
    </row>
    <row r="84" spans="1:18" x14ac:dyDescent="0.2">
      <c r="A84" s="171" t="s">
        <v>121</v>
      </c>
      <c r="B84" s="172">
        <f t="shared" si="65"/>
        <v>0</v>
      </c>
      <c r="C84" s="96">
        <f t="shared" si="54"/>
        <v>0</v>
      </c>
      <c r="D84" s="172">
        <f t="shared" si="65"/>
        <v>0</v>
      </c>
      <c r="E84" s="96">
        <f t="shared" si="54"/>
        <v>0</v>
      </c>
      <c r="F84" s="172">
        <f t="shared" si="55"/>
        <v>0</v>
      </c>
      <c r="G84" s="96">
        <f t="shared" si="56"/>
        <v>0</v>
      </c>
      <c r="H84" s="172">
        <f t="shared" si="57"/>
        <v>0</v>
      </c>
      <c r="I84" s="96">
        <f t="shared" si="58"/>
        <v>0</v>
      </c>
      <c r="J84" s="172">
        <f t="shared" si="59"/>
        <v>0</v>
      </c>
      <c r="K84" s="96">
        <f t="shared" si="60"/>
        <v>0</v>
      </c>
      <c r="L84" s="172">
        <f t="shared" si="61"/>
        <v>0</v>
      </c>
      <c r="M84" s="96">
        <f t="shared" si="62"/>
        <v>0</v>
      </c>
      <c r="N84" s="172">
        <f t="shared" si="63"/>
        <v>0</v>
      </c>
      <c r="O84" s="96">
        <f t="shared" si="66"/>
        <v>0</v>
      </c>
      <c r="P84" s="172"/>
      <c r="Q84" s="172">
        <f t="shared" si="51"/>
        <v>0</v>
      </c>
      <c r="R84" s="96">
        <f t="shared" si="52"/>
        <v>0</v>
      </c>
    </row>
    <row r="85" spans="1:18" x14ac:dyDescent="0.2">
      <c r="A85" s="171" t="s">
        <v>122</v>
      </c>
      <c r="B85" s="172">
        <f t="shared" si="65"/>
        <v>0</v>
      </c>
      <c r="C85" s="96">
        <f t="shared" si="54"/>
        <v>0</v>
      </c>
      <c r="D85" s="172">
        <f t="shared" si="65"/>
        <v>0</v>
      </c>
      <c r="E85" s="96">
        <f t="shared" si="54"/>
        <v>0</v>
      </c>
      <c r="F85" s="172">
        <f t="shared" si="55"/>
        <v>0</v>
      </c>
      <c r="G85" s="96">
        <f t="shared" si="56"/>
        <v>0</v>
      </c>
      <c r="H85" s="172">
        <f t="shared" si="57"/>
        <v>0</v>
      </c>
      <c r="I85" s="96">
        <f t="shared" si="58"/>
        <v>0</v>
      </c>
      <c r="J85" s="172">
        <f t="shared" si="59"/>
        <v>0</v>
      </c>
      <c r="K85" s="96">
        <f t="shared" si="60"/>
        <v>0</v>
      </c>
      <c r="L85" s="172">
        <f t="shared" si="61"/>
        <v>0</v>
      </c>
      <c r="M85" s="96">
        <f t="shared" si="62"/>
        <v>0</v>
      </c>
      <c r="N85" s="172">
        <f t="shared" si="63"/>
        <v>0</v>
      </c>
      <c r="O85" s="96">
        <f t="shared" si="66"/>
        <v>0</v>
      </c>
      <c r="P85" s="172"/>
      <c r="Q85" s="172">
        <f t="shared" si="51"/>
        <v>0</v>
      </c>
      <c r="R85" s="96">
        <f t="shared" si="52"/>
        <v>0</v>
      </c>
    </row>
    <row r="86" spans="1:18" x14ac:dyDescent="0.2">
      <c r="A86" s="171" t="s">
        <v>123</v>
      </c>
      <c r="B86" s="172">
        <f t="shared" si="65"/>
        <v>0</v>
      </c>
      <c r="C86" s="96">
        <f t="shared" si="54"/>
        <v>0</v>
      </c>
      <c r="D86" s="172">
        <f t="shared" si="65"/>
        <v>0</v>
      </c>
      <c r="E86" s="96">
        <f t="shared" si="54"/>
        <v>0</v>
      </c>
      <c r="F86" s="172">
        <f t="shared" si="55"/>
        <v>0</v>
      </c>
      <c r="G86" s="96">
        <f t="shared" si="56"/>
        <v>0</v>
      </c>
      <c r="H86" s="172">
        <f t="shared" si="57"/>
        <v>0</v>
      </c>
      <c r="I86" s="96">
        <f t="shared" si="58"/>
        <v>0</v>
      </c>
      <c r="J86" s="172">
        <f t="shared" si="59"/>
        <v>0</v>
      </c>
      <c r="K86" s="96">
        <f t="shared" si="60"/>
        <v>0</v>
      </c>
      <c r="L86" s="172">
        <f t="shared" si="61"/>
        <v>0</v>
      </c>
      <c r="M86" s="96">
        <f t="shared" si="62"/>
        <v>0</v>
      </c>
      <c r="N86" s="172">
        <f t="shared" si="63"/>
        <v>0</v>
      </c>
      <c r="O86" s="96">
        <f t="shared" si="66"/>
        <v>0</v>
      </c>
      <c r="P86" s="172"/>
      <c r="Q86" s="172">
        <f t="shared" si="51"/>
        <v>0</v>
      </c>
      <c r="R86" s="96">
        <f t="shared" si="52"/>
        <v>0</v>
      </c>
    </row>
    <row r="87" spans="1:18" x14ac:dyDescent="0.2">
      <c r="A87" s="171" t="s">
        <v>124</v>
      </c>
      <c r="B87" s="172">
        <f t="shared" si="65"/>
        <v>0</v>
      </c>
      <c r="C87" s="96">
        <f t="shared" si="54"/>
        <v>0</v>
      </c>
      <c r="D87" s="172">
        <f t="shared" si="65"/>
        <v>0</v>
      </c>
      <c r="E87" s="96">
        <f t="shared" si="54"/>
        <v>0</v>
      </c>
      <c r="F87" s="172">
        <f t="shared" si="55"/>
        <v>0</v>
      </c>
      <c r="G87" s="96">
        <f t="shared" si="56"/>
        <v>0</v>
      </c>
      <c r="H87" s="172">
        <f t="shared" si="57"/>
        <v>0</v>
      </c>
      <c r="I87" s="96">
        <f t="shared" si="58"/>
        <v>0</v>
      </c>
      <c r="J87" s="172">
        <f t="shared" si="59"/>
        <v>0</v>
      </c>
      <c r="K87" s="96">
        <f t="shared" si="60"/>
        <v>0</v>
      </c>
      <c r="L87" s="172">
        <f t="shared" si="61"/>
        <v>0</v>
      </c>
      <c r="M87" s="96">
        <f t="shared" si="62"/>
        <v>0</v>
      </c>
      <c r="N87" s="172">
        <f t="shared" si="63"/>
        <v>0</v>
      </c>
      <c r="O87" s="96">
        <f t="shared" si="66"/>
        <v>0</v>
      </c>
      <c r="P87" s="172"/>
      <c r="Q87" s="172">
        <f t="shared" si="51"/>
        <v>0</v>
      </c>
      <c r="R87" s="96">
        <f t="shared" si="52"/>
        <v>0</v>
      </c>
    </row>
    <row r="88" spans="1:18" ht="32.25" thickBot="1" x14ac:dyDescent="0.25">
      <c r="A88" s="177" t="s">
        <v>131</v>
      </c>
      <c r="B88" s="178">
        <f>B53-B77</f>
        <v>0</v>
      </c>
      <c r="C88" s="179" t="s">
        <v>11</v>
      </c>
      <c r="D88" s="178">
        <f>D53-D77</f>
        <v>0</v>
      </c>
      <c r="E88" s="179" t="s">
        <v>11</v>
      </c>
      <c r="F88" s="178">
        <f>F53-F77</f>
        <v>0</v>
      </c>
      <c r="G88" s="179" t="s">
        <v>11</v>
      </c>
      <c r="H88" s="178">
        <f>H53-H77</f>
        <v>0</v>
      </c>
      <c r="I88" s="179" t="s">
        <v>11</v>
      </c>
      <c r="J88" s="178">
        <f>J53-J77</f>
        <v>0</v>
      </c>
      <c r="K88" s="179" t="s">
        <v>11</v>
      </c>
      <c r="L88" s="178">
        <f>L53-L77</f>
        <v>0</v>
      </c>
      <c r="M88" s="179" t="s">
        <v>11</v>
      </c>
      <c r="N88" s="178">
        <f>N53-N77</f>
        <v>0</v>
      </c>
      <c r="O88" s="180" t="s">
        <v>11</v>
      </c>
    </row>
    <row r="89" spans="1:18" x14ac:dyDescent="0.2">
      <c r="A89" s="163" t="s">
        <v>74</v>
      </c>
      <c r="B89" s="164">
        <f>'182 1 01 02020(30)'!B20</f>
        <v>0</v>
      </c>
      <c r="C89" s="164" t="s">
        <v>11</v>
      </c>
      <c r="D89" s="164">
        <f>'182 1 01 02020(30)'!C20</f>
        <v>0</v>
      </c>
      <c r="E89" s="164" t="s">
        <v>11</v>
      </c>
      <c r="F89" s="164">
        <f>'182 1 01 02020(30)'!E20</f>
        <v>0</v>
      </c>
      <c r="G89" s="164" t="s">
        <v>11</v>
      </c>
      <c r="H89" s="164">
        <f>'182 1 01 02020(30)'!G20</f>
        <v>0</v>
      </c>
      <c r="I89" s="164" t="s">
        <v>11</v>
      </c>
      <c r="J89" s="164">
        <f>'182 1 01 02020(30)'!I20</f>
        <v>0</v>
      </c>
      <c r="K89" s="164" t="s">
        <v>11</v>
      </c>
      <c r="L89" s="164">
        <f>'182 1 01 02020(30)'!K20</f>
        <v>0</v>
      </c>
      <c r="M89" s="164" t="s">
        <v>11</v>
      </c>
      <c r="N89" s="164">
        <f>'182 1 01 02020(30)'!M20</f>
        <v>0</v>
      </c>
      <c r="O89" s="165" t="s">
        <v>11</v>
      </c>
    </row>
    <row r="90" spans="1:18" ht="63" x14ac:dyDescent="0.2">
      <c r="A90" s="166" t="s">
        <v>126</v>
      </c>
      <c r="B90" s="40">
        <v>2E-3</v>
      </c>
      <c r="C90" s="40" t="s">
        <v>11</v>
      </c>
      <c r="D90" s="40">
        <v>2E-3</v>
      </c>
      <c r="E90" s="40" t="s">
        <v>11</v>
      </c>
      <c r="F90" s="40">
        <v>2E-3</v>
      </c>
      <c r="G90" s="40" t="s">
        <v>11</v>
      </c>
      <c r="H90" s="40">
        <v>2E-3</v>
      </c>
      <c r="I90" s="40" t="s">
        <v>11</v>
      </c>
      <c r="J90" s="40">
        <v>2E-3</v>
      </c>
      <c r="K90" s="40" t="s">
        <v>11</v>
      </c>
      <c r="L90" s="40">
        <v>2E-3</v>
      </c>
      <c r="M90" s="40" t="s">
        <v>11</v>
      </c>
      <c r="N90" s="40">
        <v>2E-3</v>
      </c>
      <c r="O90" s="167" t="s">
        <v>11</v>
      </c>
    </row>
    <row r="91" spans="1:18" x14ac:dyDescent="0.2">
      <c r="A91" s="168" t="s">
        <v>127</v>
      </c>
      <c r="B91" s="169">
        <f>ROUND(B92+B93+B94+B95+B96+B97+B98+B99+B100+B101,0)</f>
        <v>0</v>
      </c>
      <c r="C91" s="169" t="s">
        <v>11</v>
      </c>
      <c r="D91" s="169">
        <f>ROUND(D92+D93+D94+D95+D96+D97+D98+D99+D100+D101,0)</f>
        <v>0</v>
      </c>
      <c r="E91" s="169" t="s">
        <v>11</v>
      </c>
      <c r="F91" s="169">
        <f>ROUND(F92+F93+F94+F95+F96+F97+F98+F99+F100+F101,0)</f>
        <v>0</v>
      </c>
      <c r="G91" s="169" t="s">
        <v>11</v>
      </c>
      <c r="H91" s="169">
        <f>ROUND(H89*H90,0)</f>
        <v>0</v>
      </c>
      <c r="I91" s="169" t="s">
        <v>11</v>
      </c>
      <c r="J91" s="169">
        <f>ROUND(J89*J90,0)</f>
        <v>0</v>
      </c>
      <c r="K91" s="169" t="s">
        <v>11</v>
      </c>
      <c r="L91" s="169">
        <f>ROUND(L89*L90,0)</f>
        <v>0</v>
      </c>
      <c r="M91" s="169" t="s">
        <v>11</v>
      </c>
      <c r="N91" s="169">
        <f>ROUND(N89*N90,0)</f>
        <v>0</v>
      </c>
      <c r="O91" s="170" t="s">
        <v>11</v>
      </c>
    </row>
    <row r="92" spans="1:18" x14ac:dyDescent="0.2">
      <c r="A92" s="171" t="s">
        <v>115</v>
      </c>
      <c r="B92" s="157"/>
      <c r="C92" s="64">
        <f t="shared" ref="C92:C101" si="67">IF($B$91=0,0,B92/$B$91)</f>
        <v>0</v>
      </c>
      <c r="D92" s="157"/>
      <c r="E92" s="64">
        <f t="shared" ref="E92:E101" si="68">IF($D$91=0,0,D92/$D$91)</f>
        <v>0</v>
      </c>
      <c r="F92" s="157"/>
      <c r="G92" s="64">
        <f t="shared" ref="G92:G101" si="69">IF($F$91=0,0,F92/$F$91)</f>
        <v>0</v>
      </c>
      <c r="H92" s="157">
        <f>(ROUND(H$91*I92,0))</f>
        <v>0</v>
      </c>
      <c r="I92" s="64">
        <f>AVERAGE(E92,G92,C92)</f>
        <v>0</v>
      </c>
      <c r="J92" s="157">
        <f>(ROUND(J$91*K92,0))</f>
        <v>0</v>
      </c>
      <c r="K92" s="64">
        <f>I92</f>
        <v>0</v>
      </c>
      <c r="L92" s="157">
        <f>(ROUND(L$91*M92,0))</f>
        <v>0</v>
      </c>
      <c r="M92" s="64">
        <f>K92</f>
        <v>0</v>
      </c>
      <c r="N92" s="157">
        <f>(ROUND(N$91*O92,0))</f>
        <v>0</v>
      </c>
      <c r="O92" s="158">
        <f>M92</f>
        <v>0</v>
      </c>
    </row>
    <row r="93" spans="1:18" x14ac:dyDescent="0.2">
      <c r="A93" s="171" t="s">
        <v>116</v>
      </c>
      <c r="B93" s="157"/>
      <c r="C93" s="64">
        <f t="shared" si="67"/>
        <v>0</v>
      </c>
      <c r="D93" s="157"/>
      <c r="E93" s="64">
        <f t="shared" si="68"/>
        <v>0</v>
      </c>
      <c r="F93" s="157"/>
      <c r="G93" s="64">
        <f t="shared" si="69"/>
        <v>0</v>
      </c>
      <c r="H93" s="157">
        <f t="shared" ref="H93:J96" si="70">(ROUND(H$91*I93,0))</f>
        <v>0</v>
      </c>
      <c r="I93" s="64">
        <f t="shared" ref="I93:I101" si="71">AVERAGE(E93,G93,C93)</f>
        <v>0</v>
      </c>
      <c r="J93" s="157">
        <f t="shared" si="70"/>
        <v>0</v>
      </c>
      <c r="K93" s="64">
        <f t="shared" ref="K93:K101" si="72">I93</f>
        <v>0</v>
      </c>
      <c r="L93" s="157">
        <f t="shared" ref="L93:L96" si="73">(ROUND(L$91*M93,0))</f>
        <v>0</v>
      </c>
      <c r="M93" s="64">
        <f t="shared" ref="M93:M101" si="74">K93</f>
        <v>0</v>
      </c>
      <c r="N93" s="157">
        <f t="shared" ref="N93:N96" si="75">(ROUND(N$91*O93,0))</f>
        <v>0</v>
      </c>
      <c r="O93" s="158">
        <f t="shared" ref="O93:O101" si="76">M93</f>
        <v>0</v>
      </c>
    </row>
    <row r="94" spans="1:18" x14ac:dyDescent="0.2">
      <c r="A94" s="171" t="s">
        <v>117</v>
      </c>
      <c r="B94" s="157"/>
      <c r="C94" s="64">
        <f t="shared" si="67"/>
        <v>0</v>
      </c>
      <c r="D94" s="157"/>
      <c r="E94" s="64">
        <f t="shared" si="68"/>
        <v>0</v>
      </c>
      <c r="F94" s="157"/>
      <c r="G94" s="64">
        <f t="shared" si="69"/>
        <v>0</v>
      </c>
      <c r="H94" s="157">
        <f t="shared" si="70"/>
        <v>0</v>
      </c>
      <c r="I94" s="64">
        <f t="shared" si="71"/>
        <v>0</v>
      </c>
      <c r="J94" s="157">
        <f t="shared" si="70"/>
        <v>0</v>
      </c>
      <c r="K94" s="64">
        <f t="shared" si="72"/>
        <v>0</v>
      </c>
      <c r="L94" s="157">
        <f t="shared" si="73"/>
        <v>0</v>
      </c>
      <c r="M94" s="64">
        <f t="shared" si="74"/>
        <v>0</v>
      </c>
      <c r="N94" s="157">
        <f t="shared" si="75"/>
        <v>0</v>
      </c>
      <c r="O94" s="158">
        <f t="shared" si="76"/>
        <v>0</v>
      </c>
    </row>
    <row r="95" spans="1:18" x14ac:dyDescent="0.2">
      <c r="A95" s="171" t="s">
        <v>118</v>
      </c>
      <c r="B95" s="157"/>
      <c r="C95" s="64">
        <f t="shared" si="67"/>
        <v>0</v>
      </c>
      <c r="D95" s="157"/>
      <c r="E95" s="64">
        <f t="shared" si="68"/>
        <v>0</v>
      </c>
      <c r="F95" s="157"/>
      <c r="G95" s="64">
        <f t="shared" si="69"/>
        <v>0</v>
      </c>
      <c r="H95" s="157">
        <f t="shared" si="70"/>
        <v>0</v>
      </c>
      <c r="I95" s="64">
        <f t="shared" si="71"/>
        <v>0</v>
      </c>
      <c r="J95" s="157">
        <f t="shared" si="70"/>
        <v>0</v>
      </c>
      <c r="K95" s="64">
        <f t="shared" si="72"/>
        <v>0</v>
      </c>
      <c r="L95" s="157">
        <f t="shared" si="73"/>
        <v>0</v>
      </c>
      <c r="M95" s="64">
        <f t="shared" si="74"/>
        <v>0</v>
      </c>
      <c r="N95" s="157">
        <f t="shared" si="75"/>
        <v>0</v>
      </c>
      <c r="O95" s="158">
        <f t="shared" si="76"/>
        <v>0</v>
      </c>
    </row>
    <row r="96" spans="1:18" x14ac:dyDescent="0.2">
      <c r="A96" s="171" t="s">
        <v>119</v>
      </c>
      <c r="B96" s="157"/>
      <c r="C96" s="64">
        <f t="shared" si="67"/>
        <v>0</v>
      </c>
      <c r="D96" s="157"/>
      <c r="E96" s="64">
        <f t="shared" si="68"/>
        <v>0</v>
      </c>
      <c r="F96" s="157"/>
      <c r="G96" s="64">
        <f t="shared" si="69"/>
        <v>0</v>
      </c>
      <c r="H96" s="157">
        <f t="shared" si="70"/>
        <v>0</v>
      </c>
      <c r="I96" s="64">
        <f t="shared" si="71"/>
        <v>0</v>
      </c>
      <c r="J96" s="157">
        <f t="shared" si="70"/>
        <v>0</v>
      </c>
      <c r="K96" s="64">
        <f t="shared" si="72"/>
        <v>0</v>
      </c>
      <c r="L96" s="157">
        <f t="shared" si="73"/>
        <v>0</v>
      </c>
      <c r="M96" s="64">
        <f t="shared" si="74"/>
        <v>0</v>
      </c>
      <c r="N96" s="157">
        <f t="shared" si="75"/>
        <v>0</v>
      </c>
      <c r="O96" s="158">
        <f t="shared" si="76"/>
        <v>0</v>
      </c>
    </row>
    <row r="97" spans="1:15" x14ac:dyDescent="0.2">
      <c r="A97" s="171" t="s">
        <v>120</v>
      </c>
      <c r="B97" s="157"/>
      <c r="C97" s="64">
        <f t="shared" si="67"/>
        <v>0</v>
      </c>
      <c r="D97" s="157"/>
      <c r="E97" s="64">
        <f t="shared" si="68"/>
        <v>0</v>
      </c>
      <c r="F97" s="157"/>
      <c r="G97" s="64">
        <f t="shared" si="69"/>
        <v>0</v>
      </c>
      <c r="H97" s="157">
        <f>(H91-H92-H93-H94-H95-H96-H98-H99-H100-H101)</f>
        <v>0</v>
      </c>
      <c r="I97" s="64">
        <f t="shared" si="71"/>
        <v>0</v>
      </c>
      <c r="J97" s="157">
        <f>(J91-J92-J93-J94-J95-J96-J98-J99-J100-J101)</f>
        <v>0</v>
      </c>
      <c r="K97" s="64">
        <f t="shared" si="72"/>
        <v>0</v>
      </c>
      <c r="L97" s="157">
        <f>(L91-L92-L93-L94-L95-L96-L98-L99-L100-L101)</f>
        <v>0</v>
      </c>
      <c r="M97" s="64">
        <f t="shared" si="74"/>
        <v>0</v>
      </c>
      <c r="N97" s="157">
        <f>(N91-N92-N93-N94-N95-N96-N98-N99-N100-N101)</f>
        <v>0</v>
      </c>
      <c r="O97" s="158">
        <f t="shared" si="76"/>
        <v>0</v>
      </c>
    </row>
    <row r="98" spans="1:15" x14ac:dyDescent="0.2">
      <c r="A98" s="171" t="s">
        <v>121</v>
      </c>
      <c r="B98" s="157"/>
      <c r="C98" s="64">
        <f t="shared" si="67"/>
        <v>0</v>
      </c>
      <c r="D98" s="157"/>
      <c r="E98" s="64">
        <f t="shared" si="68"/>
        <v>0</v>
      </c>
      <c r="F98" s="157"/>
      <c r="G98" s="64">
        <f t="shared" si="69"/>
        <v>0</v>
      </c>
      <c r="H98" s="157">
        <f t="shared" ref="H98:J101" si="77">(ROUND(H$91*I98,0))</f>
        <v>0</v>
      </c>
      <c r="I98" s="64">
        <f t="shared" si="71"/>
        <v>0</v>
      </c>
      <c r="J98" s="157">
        <f t="shared" si="77"/>
        <v>0</v>
      </c>
      <c r="K98" s="64">
        <f t="shared" si="72"/>
        <v>0</v>
      </c>
      <c r="L98" s="157">
        <f t="shared" ref="L98:L101" si="78">(ROUND(L$91*M98,0))</f>
        <v>0</v>
      </c>
      <c r="M98" s="64">
        <f t="shared" si="74"/>
        <v>0</v>
      </c>
      <c r="N98" s="157">
        <f t="shared" ref="N98:N101" si="79">(ROUND(N$91*O98,0))</f>
        <v>0</v>
      </c>
      <c r="O98" s="158">
        <f t="shared" si="76"/>
        <v>0</v>
      </c>
    </row>
    <row r="99" spans="1:15" x14ac:dyDescent="0.2">
      <c r="A99" s="171" t="s">
        <v>122</v>
      </c>
      <c r="B99" s="157"/>
      <c r="C99" s="64">
        <f t="shared" si="67"/>
        <v>0</v>
      </c>
      <c r="D99" s="157"/>
      <c r="E99" s="64">
        <f t="shared" si="68"/>
        <v>0</v>
      </c>
      <c r="F99" s="157"/>
      <c r="G99" s="64">
        <f t="shared" si="69"/>
        <v>0</v>
      </c>
      <c r="H99" s="157">
        <f t="shared" si="77"/>
        <v>0</v>
      </c>
      <c r="I99" s="64">
        <f t="shared" si="71"/>
        <v>0</v>
      </c>
      <c r="J99" s="157">
        <f t="shared" si="77"/>
        <v>0</v>
      </c>
      <c r="K99" s="64">
        <f t="shared" si="72"/>
        <v>0</v>
      </c>
      <c r="L99" s="157">
        <f t="shared" si="78"/>
        <v>0</v>
      </c>
      <c r="M99" s="64">
        <f t="shared" si="74"/>
        <v>0</v>
      </c>
      <c r="N99" s="157">
        <f t="shared" si="79"/>
        <v>0</v>
      </c>
      <c r="O99" s="158">
        <f t="shared" si="76"/>
        <v>0</v>
      </c>
    </row>
    <row r="100" spans="1:15" x14ac:dyDescent="0.2">
      <c r="A100" s="171" t="s">
        <v>123</v>
      </c>
      <c r="B100" s="157"/>
      <c r="C100" s="64">
        <f t="shared" si="67"/>
        <v>0</v>
      </c>
      <c r="D100" s="157"/>
      <c r="E100" s="64">
        <f t="shared" si="68"/>
        <v>0</v>
      </c>
      <c r="F100" s="157"/>
      <c r="G100" s="64">
        <f t="shared" si="69"/>
        <v>0</v>
      </c>
      <c r="H100" s="157">
        <f t="shared" si="77"/>
        <v>0</v>
      </c>
      <c r="I100" s="64">
        <f t="shared" si="71"/>
        <v>0</v>
      </c>
      <c r="J100" s="157">
        <f t="shared" si="77"/>
        <v>0</v>
      </c>
      <c r="K100" s="64">
        <f t="shared" si="72"/>
        <v>0</v>
      </c>
      <c r="L100" s="157">
        <f t="shared" si="78"/>
        <v>0</v>
      </c>
      <c r="M100" s="64">
        <f t="shared" si="74"/>
        <v>0</v>
      </c>
      <c r="N100" s="157">
        <f t="shared" si="79"/>
        <v>0</v>
      </c>
      <c r="O100" s="158">
        <f t="shared" si="76"/>
        <v>0</v>
      </c>
    </row>
    <row r="101" spans="1:15" x14ac:dyDescent="0.2">
      <c r="A101" s="171" t="s">
        <v>124</v>
      </c>
      <c r="B101" s="157"/>
      <c r="C101" s="64">
        <f t="shared" si="67"/>
        <v>0</v>
      </c>
      <c r="D101" s="157"/>
      <c r="E101" s="64">
        <f t="shared" si="68"/>
        <v>0</v>
      </c>
      <c r="F101" s="157"/>
      <c r="G101" s="64">
        <f t="shared" si="69"/>
        <v>0</v>
      </c>
      <c r="H101" s="157">
        <f t="shared" si="77"/>
        <v>0</v>
      </c>
      <c r="I101" s="64">
        <f t="shared" si="71"/>
        <v>0</v>
      </c>
      <c r="J101" s="157">
        <f t="shared" si="77"/>
        <v>0</v>
      </c>
      <c r="K101" s="64">
        <f t="shared" si="72"/>
        <v>0</v>
      </c>
      <c r="L101" s="157">
        <f t="shared" si="78"/>
        <v>0</v>
      </c>
      <c r="M101" s="64">
        <f t="shared" si="74"/>
        <v>0</v>
      </c>
      <c r="N101" s="157">
        <f t="shared" si="79"/>
        <v>0</v>
      </c>
      <c r="O101" s="158">
        <f t="shared" si="76"/>
        <v>0</v>
      </c>
    </row>
    <row r="102" spans="1:15" ht="31.5" x14ac:dyDescent="0.2">
      <c r="A102" s="168" t="s">
        <v>128</v>
      </c>
      <c r="B102" s="169"/>
      <c r="C102" s="169" t="s">
        <v>11</v>
      </c>
      <c r="D102" s="169"/>
      <c r="E102" s="169" t="s">
        <v>11</v>
      </c>
      <c r="F102" s="169"/>
      <c r="G102" s="169" t="s">
        <v>11</v>
      </c>
      <c r="H102" s="169">
        <f>H103+H104+H105+H106+H107+H108+H109+H110+H111+H112</f>
        <v>0</v>
      </c>
      <c r="I102" s="169" t="s">
        <v>11</v>
      </c>
      <c r="J102" s="169">
        <f>J103+J104+J105+J106+J107+J108+J109+J110+J111+J112</f>
        <v>0</v>
      </c>
      <c r="K102" s="169" t="s">
        <v>11</v>
      </c>
      <c r="L102" s="169">
        <f>L103+L104+L105+L106+L107+L108+L109+L110+L111+L112</f>
        <v>0</v>
      </c>
      <c r="M102" s="169" t="s">
        <v>11</v>
      </c>
      <c r="N102" s="169">
        <f>N103+N104+N105+N106+N107+N108+N109+N110+N111+N112</f>
        <v>0</v>
      </c>
      <c r="O102" s="169" t="s">
        <v>11</v>
      </c>
    </row>
    <row r="103" spans="1:15" x14ac:dyDescent="0.2">
      <c r="A103" s="171" t="s">
        <v>115</v>
      </c>
      <c r="B103" s="172"/>
      <c r="C103" s="96" t="s">
        <v>11</v>
      </c>
      <c r="D103" s="172"/>
      <c r="E103" s="96" t="s">
        <v>11</v>
      </c>
      <c r="F103" s="172"/>
      <c r="G103" s="96" t="s">
        <v>11</v>
      </c>
      <c r="H103" s="172"/>
      <c r="I103" s="96" t="s">
        <v>11</v>
      </c>
      <c r="J103" s="172">
        <f t="shared" ref="J103:J105" si="80">H103</f>
        <v>0</v>
      </c>
      <c r="K103" s="96" t="s">
        <v>11</v>
      </c>
      <c r="L103" s="172">
        <f t="shared" ref="L103:L112" si="81">J103</f>
        <v>0</v>
      </c>
      <c r="M103" s="96" t="s">
        <v>11</v>
      </c>
      <c r="N103" s="172">
        <f t="shared" ref="N103:N112" si="82">L103</f>
        <v>0</v>
      </c>
      <c r="O103" s="96" t="s">
        <v>11</v>
      </c>
    </row>
    <row r="104" spans="1:15" x14ac:dyDescent="0.2">
      <c r="A104" s="171" t="s">
        <v>116</v>
      </c>
      <c r="B104" s="172"/>
      <c r="C104" s="96" t="s">
        <v>11</v>
      </c>
      <c r="D104" s="172"/>
      <c r="E104" s="96" t="s">
        <v>11</v>
      </c>
      <c r="F104" s="172"/>
      <c r="G104" s="96" t="s">
        <v>11</v>
      </c>
      <c r="H104" s="172"/>
      <c r="I104" s="96" t="s">
        <v>11</v>
      </c>
      <c r="J104" s="172">
        <f t="shared" si="80"/>
        <v>0</v>
      </c>
      <c r="K104" s="96" t="s">
        <v>11</v>
      </c>
      <c r="L104" s="172">
        <f t="shared" si="81"/>
        <v>0</v>
      </c>
      <c r="M104" s="96" t="s">
        <v>11</v>
      </c>
      <c r="N104" s="172">
        <f t="shared" si="82"/>
        <v>0</v>
      </c>
      <c r="O104" s="96" t="s">
        <v>11</v>
      </c>
    </row>
    <row r="105" spans="1:15" x14ac:dyDescent="0.2">
      <c r="A105" s="171" t="s">
        <v>117</v>
      </c>
      <c r="B105" s="172"/>
      <c r="C105" s="96" t="s">
        <v>11</v>
      </c>
      <c r="D105" s="172"/>
      <c r="E105" s="96" t="s">
        <v>11</v>
      </c>
      <c r="F105" s="172"/>
      <c r="G105" s="96" t="s">
        <v>11</v>
      </c>
      <c r="H105" s="172"/>
      <c r="I105" s="96" t="s">
        <v>11</v>
      </c>
      <c r="J105" s="172">
        <f t="shared" si="80"/>
        <v>0</v>
      </c>
      <c r="K105" s="96" t="s">
        <v>11</v>
      </c>
      <c r="L105" s="172">
        <f t="shared" si="81"/>
        <v>0</v>
      </c>
      <c r="M105" s="96" t="s">
        <v>11</v>
      </c>
      <c r="N105" s="172">
        <f t="shared" si="82"/>
        <v>0</v>
      </c>
      <c r="O105" s="96" t="s">
        <v>11</v>
      </c>
    </row>
    <row r="106" spans="1:15" x14ac:dyDescent="0.2">
      <c r="A106" s="171" t="s">
        <v>118</v>
      </c>
      <c r="B106" s="172"/>
      <c r="C106" s="96" t="s">
        <v>11</v>
      </c>
      <c r="D106" s="172"/>
      <c r="E106" s="96" t="s">
        <v>11</v>
      </c>
      <c r="F106" s="172"/>
      <c r="G106" s="96" t="s">
        <v>11</v>
      </c>
      <c r="H106" s="172"/>
      <c r="I106" s="96" t="s">
        <v>11</v>
      </c>
      <c r="J106" s="172">
        <f>H106</f>
        <v>0</v>
      </c>
      <c r="K106" s="96" t="s">
        <v>11</v>
      </c>
      <c r="L106" s="172">
        <f t="shared" si="81"/>
        <v>0</v>
      </c>
      <c r="M106" s="96" t="s">
        <v>11</v>
      </c>
      <c r="N106" s="172">
        <f t="shared" si="82"/>
        <v>0</v>
      </c>
      <c r="O106" s="96" t="s">
        <v>11</v>
      </c>
    </row>
    <row r="107" spans="1:15" x14ac:dyDescent="0.2">
      <c r="A107" s="171" t="s">
        <v>119</v>
      </c>
      <c r="B107" s="172"/>
      <c r="C107" s="96" t="s">
        <v>11</v>
      </c>
      <c r="D107" s="172"/>
      <c r="E107" s="96" t="s">
        <v>11</v>
      </c>
      <c r="F107" s="172"/>
      <c r="G107" s="96" t="s">
        <v>11</v>
      </c>
      <c r="H107" s="172"/>
      <c r="I107" s="96" t="s">
        <v>11</v>
      </c>
      <c r="J107" s="172">
        <f t="shared" ref="J107:J112" si="83">H107</f>
        <v>0</v>
      </c>
      <c r="K107" s="96" t="s">
        <v>11</v>
      </c>
      <c r="L107" s="172">
        <f t="shared" si="81"/>
        <v>0</v>
      </c>
      <c r="M107" s="96" t="s">
        <v>11</v>
      </c>
      <c r="N107" s="172">
        <f t="shared" si="82"/>
        <v>0</v>
      </c>
      <c r="O107" s="96" t="s">
        <v>11</v>
      </c>
    </row>
    <row r="108" spans="1:15" x14ac:dyDescent="0.2">
      <c r="A108" s="171" t="s">
        <v>120</v>
      </c>
      <c r="B108" s="172"/>
      <c r="C108" s="96" t="s">
        <v>11</v>
      </c>
      <c r="D108" s="172"/>
      <c r="E108" s="96" t="s">
        <v>11</v>
      </c>
      <c r="F108" s="172"/>
      <c r="G108" s="96" t="s">
        <v>11</v>
      </c>
      <c r="H108" s="172"/>
      <c r="I108" s="96" t="s">
        <v>11</v>
      </c>
      <c r="J108" s="172">
        <f t="shared" si="83"/>
        <v>0</v>
      </c>
      <c r="K108" s="96" t="s">
        <v>11</v>
      </c>
      <c r="L108" s="172">
        <f t="shared" si="81"/>
        <v>0</v>
      </c>
      <c r="M108" s="96" t="s">
        <v>11</v>
      </c>
      <c r="N108" s="172">
        <f t="shared" si="82"/>
        <v>0</v>
      </c>
      <c r="O108" s="96" t="s">
        <v>11</v>
      </c>
    </row>
    <row r="109" spans="1:15" x14ac:dyDescent="0.2">
      <c r="A109" s="171" t="s">
        <v>121</v>
      </c>
      <c r="B109" s="172"/>
      <c r="C109" s="96" t="s">
        <v>11</v>
      </c>
      <c r="D109" s="172"/>
      <c r="E109" s="96" t="s">
        <v>11</v>
      </c>
      <c r="F109" s="172"/>
      <c r="G109" s="96" t="s">
        <v>11</v>
      </c>
      <c r="H109" s="172"/>
      <c r="I109" s="96" t="s">
        <v>11</v>
      </c>
      <c r="J109" s="172">
        <f t="shared" si="83"/>
        <v>0</v>
      </c>
      <c r="K109" s="96" t="s">
        <v>11</v>
      </c>
      <c r="L109" s="172">
        <f t="shared" si="81"/>
        <v>0</v>
      </c>
      <c r="M109" s="96" t="s">
        <v>11</v>
      </c>
      <c r="N109" s="172">
        <f t="shared" si="82"/>
        <v>0</v>
      </c>
      <c r="O109" s="96" t="s">
        <v>11</v>
      </c>
    </row>
    <row r="110" spans="1:15" x14ac:dyDescent="0.2">
      <c r="A110" s="171" t="s">
        <v>122</v>
      </c>
      <c r="B110" s="172"/>
      <c r="C110" s="96" t="s">
        <v>11</v>
      </c>
      <c r="D110" s="172"/>
      <c r="E110" s="96" t="s">
        <v>11</v>
      </c>
      <c r="F110" s="172"/>
      <c r="G110" s="96" t="s">
        <v>11</v>
      </c>
      <c r="H110" s="172"/>
      <c r="I110" s="96" t="s">
        <v>11</v>
      </c>
      <c r="J110" s="172">
        <f t="shared" si="83"/>
        <v>0</v>
      </c>
      <c r="K110" s="96" t="s">
        <v>11</v>
      </c>
      <c r="L110" s="172">
        <f t="shared" si="81"/>
        <v>0</v>
      </c>
      <c r="M110" s="96" t="s">
        <v>11</v>
      </c>
      <c r="N110" s="172">
        <f t="shared" si="82"/>
        <v>0</v>
      </c>
      <c r="O110" s="96" t="s">
        <v>11</v>
      </c>
    </row>
    <row r="111" spans="1:15" x14ac:dyDescent="0.2">
      <c r="A111" s="171" t="s">
        <v>123</v>
      </c>
      <c r="B111" s="172"/>
      <c r="C111" s="96" t="s">
        <v>11</v>
      </c>
      <c r="D111" s="172"/>
      <c r="E111" s="96" t="s">
        <v>11</v>
      </c>
      <c r="F111" s="172"/>
      <c r="G111" s="96" t="s">
        <v>11</v>
      </c>
      <c r="H111" s="172"/>
      <c r="I111" s="96" t="s">
        <v>11</v>
      </c>
      <c r="J111" s="172">
        <f t="shared" si="83"/>
        <v>0</v>
      </c>
      <c r="K111" s="96" t="s">
        <v>11</v>
      </c>
      <c r="L111" s="172">
        <f t="shared" si="81"/>
        <v>0</v>
      </c>
      <c r="M111" s="96" t="s">
        <v>11</v>
      </c>
      <c r="N111" s="172">
        <f t="shared" si="82"/>
        <v>0</v>
      </c>
      <c r="O111" s="96" t="s">
        <v>11</v>
      </c>
    </row>
    <row r="112" spans="1:15" x14ac:dyDescent="0.2">
      <c r="A112" s="171" t="s">
        <v>124</v>
      </c>
      <c r="B112" s="172"/>
      <c r="C112" s="96" t="s">
        <v>11</v>
      </c>
      <c r="D112" s="172"/>
      <c r="E112" s="96" t="s">
        <v>11</v>
      </c>
      <c r="F112" s="172"/>
      <c r="G112" s="96" t="s">
        <v>11</v>
      </c>
      <c r="H112" s="172"/>
      <c r="I112" s="96" t="s">
        <v>11</v>
      </c>
      <c r="J112" s="172">
        <f t="shared" si="83"/>
        <v>0</v>
      </c>
      <c r="K112" s="96" t="s">
        <v>11</v>
      </c>
      <c r="L112" s="172">
        <f t="shared" si="81"/>
        <v>0</v>
      </c>
      <c r="M112" s="96" t="s">
        <v>11</v>
      </c>
      <c r="N112" s="172">
        <f t="shared" si="82"/>
        <v>0</v>
      </c>
      <c r="O112" s="96" t="s">
        <v>11</v>
      </c>
    </row>
    <row r="113" spans="1:18" x14ac:dyDescent="0.2">
      <c r="A113" s="175" t="s">
        <v>129</v>
      </c>
      <c r="B113" s="169">
        <f>SUM(B114:B123)</f>
        <v>0</v>
      </c>
      <c r="C113" s="169" t="s">
        <v>11</v>
      </c>
      <c r="D113" s="169">
        <f>SUM(D114:D123)</f>
        <v>0</v>
      </c>
      <c r="E113" s="169" t="s">
        <v>11</v>
      </c>
      <c r="F113" s="169">
        <f>SUM(F114:F123)</f>
        <v>0</v>
      </c>
      <c r="G113" s="169" t="s">
        <v>11</v>
      </c>
      <c r="H113" s="169">
        <f>SUM(H114:H123)</f>
        <v>0</v>
      </c>
      <c r="I113" s="169" t="s">
        <v>11</v>
      </c>
      <c r="J113" s="169">
        <f>SUM(J114:J123)</f>
        <v>0</v>
      </c>
      <c r="K113" s="169" t="s">
        <v>11</v>
      </c>
      <c r="L113" s="169">
        <f>SUM(L114:L123)</f>
        <v>0</v>
      </c>
      <c r="M113" s="169" t="s">
        <v>11</v>
      </c>
      <c r="N113" s="169">
        <f>SUM(N114:N123)</f>
        <v>0</v>
      </c>
      <c r="O113" s="169" t="s">
        <v>11</v>
      </c>
      <c r="P113" s="169">
        <f>P114+P115+P116+P117+P118+P119+P120+P121+P122+P123</f>
        <v>0</v>
      </c>
      <c r="Q113" s="169">
        <f>H113-P113</f>
        <v>0</v>
      </c>
      <c r="R113" s="176">
        <f>IFERROR(P113/H113,0)</f>
        <v>0</v>
      </c>
    </row>
    <row r="114" spans="1:18" x14ac:dyDescent="0.2">
      <c r="A114" s="171" t="s">
        <v>115</v>
      </c>
      <c r="B114" s="172">
        <f>B92+B103</f>
        <v>0</v>
      </c>
      <c r="C114" s="96">
        <f>IF(B$113=0,0,B114/B$113)</f>
        <v>0</v>
      </c>
      <c r="D114" s="172">
        <f>D92+D103</f>
        <v>0</v>
      </c>
      <c r="E114" s="96">
        <f>IF(D$113=0,0,D114/D$113)</f>
        <v>0</v>
      </c>
      <c r="F114" s="172">
        <f>F92+F103</f>
        <v>0</v>
      </c>
      <c r="G114" s="96">
        <f>IF(F$113=0,0,F114/F$113)</f>
        <v>0</v>
      </c>
      <c r="H114" s="172">
        <f>H92+H103</f>
        <v>0</v>
      </c>
      <c r="I114" s="96">
        <f>IF(H$113=0,0,H114/H$113)</f>
        <v>0</v>
      </c>
      <c r="J114" s="172">
        <f>J92+J103</f>
        <v>0</v>
      </c>
      <c r="K114" s="96">
        <f>IF(J$113=0,0,J114/J$113)</f>
        <v>0</v>
      </c>
      <c r="L114" s="172">
        <f>L92+L103</f>
        <v>0</v>
      </c>
      <c r="M114" s="96">
        <f>IF(L$113=0,0,L114/L$113)</f>
        <v>0</v>
      </c>
      <c r="N114" s="172">
        <f>N92+N103</f>
        <v>0</v>
      </c>
      <c r="O114" s="96">
        <f>IF(N$113=0,0,N114/N$113)</f>
        <v>0</v>
      </c>
      <c r="P114" s="172"/>
      <c r="Q114" s="172">
        <f t="shared" ref="Q114:Q123" si="84">H114-P114</f>
        <v>0</v>
      </c>
      <c r="R114" s="96">
        <f t="shared" ref="R114:R123" si="85">IFERROR(P114/H114,0)</f>
        <v>0</v>
      </c>
    </row>
    <row r="115" spans="1:18" x14ac:dyDescent="0.2">
      <c r="A115" s="171" t="s">
        <v>116</v>
      </c>
      <c r="B115" s="172">
        <f t="shared" ref="B115:D115" si="86">B93+B104</f>
        <v>0</v>
      </c>
      <c r="C115" s="96">
        <f t="shared" ref="C115:E123" si="87">IF(B$113=0,0,B115/B$113)</f>
        <v>0</v>
      </c>
      <c r="D115" s="172">
        <f t="shared" si="86"/>
        <v>0</v>
      </c>
      <c r="E115" s="96">
        <f t="shared" si="87"/>
        <v>0</v>
      </c>
      <c r="F115" s="172">
        <f t="shared" ref="F115:F123" si="88">F93+F104</f>
        <v>0</v>
      </c>
      <c r="G115" s="96">
        <f t="shared" ref="G115:G123" si="89">IF(F$113=0,0,F115/F$113)</f>
        <v>0</v>
      </c>
      <c r="H115" s="172">
        <f t="shared" ref="H115:H123" si="90">H93+H104</f>
        <v>0</v>
      </c>
      <c r="I115" s="96">
        <f t="shared" ref="I115:I123" si="91">IF(H$113=0,0,H115/H$113)</f>
        <v>0</v>
      </c>
      <c r="J115" s="172">
        <f t="shared" ref="J115:J123" si="92">J93+J104</f>
        <v>0</v>
      </c>
      <c r="K115" s="96">
        <f t="shared" ref="K115:K123" si="93">IF(J$113=0,0,J115/J$113)</f>
        <v>0</v>
      </c>
      <c r="L115" s="172">
        <f t="shared" ref="L115:L123" si="94">L93+L104</f>
        <v>0</v>
      </c>
      <c r="M115" s="96">
        <f t="shared" ref="M115:M123" si="95">IF(L$113=0,0,L115/L$113)</f>
        <v>0</v>
      </c>
      <c r="N115" s="172">
        <f t="shared" ref="N115:N123" si="96">N93+N104</f>
        <v>0</v>
      </c>
      <c r="O115" s="96">
        <f t="shared" ref="O115:O122" si="97">IF(N$113=0,0,N115/N$113)</f>
        <v>0</v>
      </c>
      <c r="P115" s="172"/>
      <c r="Q115" s="172">
        <f t="shared" si="84"/>
        <v>0</v>
      </c>
      <c r="R115" s="96">
        <f t="shared" si="85"/>
        <v>0</v>
      </c>
    </row>
    <row r="116" spans="1:18" x14ac:dyDescent="0.2">
      <c r="A116" s="171" t="s">
        <v>117</v>
      </c>
      <c r="B116" s="172">
        <f>B94+B105</f>
        <v>0</v>
      </c>
      <c r="C116" s="96">
        <f t="shared" si="87"/>
        <v>0</v>
      </c>
      <c r="D116" s="172">
        <f>D94+D105</f>
        <v>0</v>
      </c>
      <c r="E116" s="96">
        <f t="shared" si="87"/>
        <v>0</v>
      </c>
      <c r="F116" s="172">
        <f t="shared" si="88"/>
        <v>0</v>
      </c>
      <c r="G116" s="96">
        <f t="shared" si="89"/>
        <v>0</v>
      </c>
      <c r="H116" s="172">
        <f t="shared" si="90"/>
        <v>0</v>
      </c>
      <c r="I116" s="96">
        <f t="shared" si="91"/>
        <v>0</v>
      </c>
      <c r="J116" s="172">
        <f t="shared" si="92"/>
        <v>0</v>
      </c>
      <c r="K116" s="96">
        <f t="shared" si="93"/>
        <v>0</v>
      </c>
      <c r="L116" s="172">
        <f t="shared" si="94"/>
        <v>0</v>
      </c>
      <c r="M116" s="96">
        <f t="shared" si="95"/>
        <v>0</v>
      </c>
      <c r="N116" s="172">
        <f t="shared" si="96"/>
        <v>0</v>
      </c>
      <c r="O116" s="96">
        <f t="shared" si="97"/>
        <v>0</v>
      </c>
      <c r="P116" s="172"/>
      <c r="Q116" s="172">
        <f t="shared" si="84"/>
        <v>0</v>
      </c>
      <c r="R116" s="96">
        <f t="shared" si="85"/>
        <v>0</v>
      </c>
    </row>
    <row r="117" spans="1:18" x14ac:dyDescent="0.2">
      <c r="A117" s="171" t="s">
        <v>118</v>
      </c>
      <c r="B117" s="172">
        <f t="shared" ref="B117:D123" si="98">B95+B106</f>
        <v>0</v>
      </c>
      <c r="C117" s="96">
        <f t="shared" si="87"/>
        <v>0</v>
      </c>
      <c r="D117" s="172">
        <f t="shared" si="98"/>
        <v>0</v>
      </c>
      <c r="E117" s="96">
        <f t="shared" si="87"/>
        <v>0</v>
      </c>
      <c r="F117" s="172">
        <f t="shared" si="88"/>
        <v>0</v>
      </c>
      <c r="G117" s="96">
        <f t="shared" si="89"/>
        <v>0</v>
      </c>
      <c r="H117" s="172">
        <f t="shared" si="90"/>
        <v>0</v>
      </c>
      <c r="I117" s="96">
        <f t="shared" si="91"/>
        <v>0</v>
      </c>
      <c r="J117" s="172">
        <f t="shared" si="92"/>
        <v>0</v>
      </c>
      <c r="K117" s="96">
        <f t="shared" si="93"/>
        <v>0</v>
      </c>
      <c r="L117" s="172">
        <f t="shared" si="94"/>
        <v>0</v>
      </c>
      <c r="M117" s="96">
        <f t="shared" si="95"/>
        <v>0</v>
      </c>
      <c r="N117" s="172">
        <f t="shared" si="96"/>
        <v>0</v>
      </c>
      <c r="O117" s="96">
        <f t="shared" si="97"/>
        <v>0</v>
      </c>
      <c r="P117" s="172"/>
      <c r="Q117" s="172">
        <f t="shared" si="84"/>
        <v>0</v>
      </c>
      <c r="R117" s="96">
        <f t="shared" si="85"/>
        <v>0</v>
      </c>
    </row>
    <row r="118" spans="1:18" x14ac:dyDescent="0.2">
      <c r="A118" s="171" t="s">
        <v>119</v>
      </c>
      <c r="B118" s="172">
        <f t="shared" si="98"/>
        <v>0</v>
      </c>
      <c r="C118" s="96">
        <f t="shared" si="87"/>
        <v>0</v>
      </c>
      <c r="D118" s="172">
        <f t="shared" si="98"/>
        <v>0</v>
      </c>
      <c r="E118" s="96">
        <f t="shared" si="87"/>
        <v>0</v>
      </c>
      <c r="F118" s="172">
        <f t="shared" si="88"/>
        <v>0</v>
      </c>
      <c r="G118" s="96">
        <f t="shared" si="89"/>
        <v>0</v>
      </c>
      <c r="H118" s="172">
        <f t="shared" si="90"/>
        <v>0</v>
      </c>
      <c r="I118" s="96">
        <f t="shared" si="91"/>
        <v>0</v>
      </c>
      <c r="J118" s="172">
        <f t="shared" si="92"/>
        <v>0</v>
      </c>
      <c r="K118" s="96">
        <f t="shared" si="93"/>
        <v>0</v>
      </c>
      <c r="L118" s="172">
        <f t="shared" si="94"/>
        <v>0</v>
      </c>
      <c r="M118" s="96">
        <f t="shared" si="95"/>
        <v>0</v>
      </c>
      <c r="N118" s="172">
        <f t="shared" si="96"/>
        <v>0</v>
      </c>
      <c r="O118" s="96">
        <f t="shared" si="97"/>
        <v>0</v>
      </c>
      <c r="P118" s="172"/>
      <c r="Q118" s="172">
        <f t="shared" si="84"/>
        <v>0</v>
      </c>
      <c r="R118" s="96">
        <f t="shared" si="85"/>
        <v>0</v>
      </c>
    </row>
    <row r="119" spans="1:18" x14ac:dyDescent="0.2">
      <c r="A119" s="171" t="s">
        <v>120</v>
      </c>
      <c r="B119" s="172">
        <f t="shared" si="98"/>
        <v>0</v>
      </c>
      <c r="C119" s="96">
        <f t="shared" si="87"/>
        <v>0</v>
      </c>
      <c r="D119" s="172">
        <f t="shared" si="98"/>
        <v>0</v>
      </c>
      <c r="E119" s="96">
        <f t="shared" si="87"/>
        <v>0</v>
      </c>
      <c r="F119" s="172">
        <f t="shared" si="88"/>
        <v>0</v>
      </c>
      <c r="G119" s="96">
        <f t="shared" si="89"/>
        <v>0</v>
      </c>
      <c r="H119" s="172">
        <f t="shared" si="90"/>
        <v>0</v>
      </c>
      <c r="I119" s="96">
        <f t="shared" si="91"/>
        <v>0</v>
      </c>
      <c r="J119" s="172">
        <f t="shared" si="92"/>
        <v>0</v>
      </c>
      <c r="K119" s="96">
        <f t="shared" si="93"/>
        <v>0</v>
      </c>
      <c r="L119" s="172">
        <f t="shared" si="94"/>
        <v>0</v>
      </c>
      <c r="M119" s="96">
        <f t="shared" si="95"/>
        <v>0</v>
      </c>
      <c r="N119" s="172">
        <f t="shared" si="96"/>
        <v>0</v>
      </c>
      <c r="O119" s="96">
        <f t="shared" si="97"/>
        <v>0</v>
      </c>
      <c r="P119" s="172"/>
      <c r="Q119" s="172">
        <f t="shared" si="84"/>
        <v>0</v>
      </c>
      <c r="R119" s="96">
        <f t="shared" si="85"/>
        <v>0</v>
      </c>
    </row>
    <row r="120" spans="1:18" x14ac:dyDescent="0.2">
      <c r="A120" s="171" t="s">
        <v>121</v>
      </c>
      <c r="B120" s="172">
        <f t="shared" si="98"/>
        <v>0</v>
      </c>
      <c r="C120" s="96">
        <f t="shared" si="87"/>
        <v>0</v>
      </c>
      <c r="D120" s="172">
        <f t="shared" si="98"/>
        <v>0</v>
      </c>
      <c r="E120" s="96">
        <f t="shared" si="87"/>
        <v>0</v>
      </c>
      <c r="F120" s="172">
        <f t="shared" si="88"/>
        <v>0</v>
      </c>
      <c r="G120" s="96">
        <f t="shared" si="89"/>
        <v>0</v>
      </c>
      <c r="H120" s="172">
        <f t="shared" si="90"/>
        <v>0</v>
      </c>
      <c r="I120" s="96">
        <f t="shared" si="91"/>
        <v>0</v>
      </c>
      <c r="J120" s="172">
        <f t="shared" si="92"/>
        <v>0</v>
      </c>
      <c r="K120" s="96">
        <f t="shared" si="93"/>
        <v>0</v>
      </c>
      <c r="L120" s="172">
        <f t="shared" si="94"/>
        <v>0</v>
      </c>
      <c r="M120" s="96">
        <f t="shared" si="95"/>
        <v>0</v>
      </c>
      <c r="N120" s="172">
        <f t="shared" si="96"/>
        <v>0</v>
      </c>
      <c r="O120" s="96">
        <f t="shared" si="97"/>
        <v>0</v>
      </c>
      <c r="P120" s="172"/>
      <c r="Q120" s="172">
        <f t="shared" si="84"/>
        <v>0</v>
      </c>
      <c r="R120" s="96">
        <f t="shared" si="85"/>
        <v>0</v>
      </c>
    </row>
    <row r="121" spans="1:18" x14ac:dyDescent="0.2">
      <c r="A121" s="171" t="s">
        <v>122</v>
      </c>
      <c r="B121" s="172">
        <f t="shared" si="98"/>
        <v>0</v>
      </c>
      <c r="C121" s="96">
        <f t="shared" si="87"/>
        <v>0</v>
      </c>
      <c r="D121" s="172">
        <f t="shared" si="98"/>
        <v>0</v>
      </c>
      <c r="E121" s="96">
        <f t="shared" si="87"/>
        <v>0</v>
      </c>
      <c r="F121" s="172">
        <f t="shared" si="88"/>
        <v>0</v>
      </c>
      <c r="G121" s="96">
        <f t="shared" si="89"/>
        <v>0</v>
      </c>
      <c r="H121" s="172">
        <f t="shared" si="90"/>
        <v>0</v>
      </c>
      <c r="I121" s="96">
        <f t="shared" si="91"/>
        <v>0</v>
      </c>
      <c r="J121" s="172">
        <f t="shared" si="92"/>
        <v>0</v>
      </c>
      <c r="K121" s="96">
        <f t="shared" si="93"/>
        <v>0</v>
      </c>
      <c r="L121" s="172">
        <f t="shared" si="94"/>
        <v>0</v>
      </c>
      <c r="M121" s="96">
        <f t="shared" si="95"/>
        <v>0</v>
      </c>
      <c r="N121" s="172">
        <f t="shared" si="96"/>
        <v>0</v>
      </c>
      <c r="O121" s="96">
        <f t="shared" si="97"/>
        <v>0</v>
      </c>
      <c r="P121" s="172"/>
      <c r="Q121" s="172">
        <f t="shared" si="84"/>
        <v>0</v>
      </c>
      <c r="R121" s="96">
        <f t="shared" si="85"/>
        <v>0</v>
      </c>
    </row>
    <row r="122" spans="1:18" x14ac:dyDescent="0.2">
      <c r="A122" s="171" t="s">
        <v>123</v>
      </c>
      <c r="B122" s="172">
        <f t="shared" si="98"/>
        <v>0</v>
      </c>
      <c r="C122" s="96">
        <f t="shared" si="87"/>
        <v>0</v>
      </c>
      <c r="D122" s="172">
        <f t="shared" si="98"/>
        <v>0</v>
      </c>
      <c r="E122" s="96">
        <f t="shared" si="87"/>
        <v>0</v>
      </c>
      <c r="F122" s="172">
        <f t="shared" si="88"/>
        <v>0</v>
      </c>
      <c r="G122" s="96">
        <f t="shared" si="89"/>
        <v>0</v>
      </c>
      <c r="H122" s="172">
        <f t="shared" si="90"/>
        <v>0</v>
      </c>
      <c r="I122" s="96">
        <f t="shared" si="91"/>
        <v>0</v>
      </c>
      <c r="J122" s="172">
        <f t="shared" si="92"/>
        <v>0</v>
      </c>
      <c r="K122" s="96">
        <f t="shared" si="93"/>
        <v>0</v>
      </c>
      <c r="L122" s="172">
        <f t="shared" si="94"/>
        <v>0</v>
      </c>
      <c r="M122" s="96">
        <f t="shared" si="95"/>
        <v>0</v>
      </c>
      <c r="N122" s="172">
        <f t="shared" si="96"/>
        <v>0</v>
      </c>
      <c r="O122" s="96">
        <f t="shared" si="97"/>
        <v>0</v>
      </c>
      <c r="P122" s="172"/>
      <c r="Q122" s="172">
        <f t="shared" si="84"/>
        <v>0</v>
      </c>
      <c r="R122" s="96">
        <f t="shared" si="85"/>
        <v>0</v>
      </c>
    </row>
    <row r="123" spans="1:18" x14ac:dyDescent="0.2">
      <c r="A123" s="171" t="s">
        <v>124</v>
      </c>
      <c r="B123" s="172">
        <f t="shared" si="98"/>
        <v>0</v>
      </c>
      <c r="C123" s="96">
        <f t="shared" si="87"/>
        <v>0</v>
      </c>
      <c r="D123" s="172">
        <f t="shared" si="98"/>
        <v>0</v>
      </c>
      <c r="E123" s="96">
        <f t="shared" si="87"/>
        <v>0</v>
      </c>
      <c r="F123" s="172">
        <f t="shared" si="88"/>
        <v>0</v>
      </c>
      <c r="G123" s="96">
        <f t="shared" si="89"/>
        <v>0</v>
      </c>
      <c r="H123" s="172">
        <f t="shared" si="90"/>
        <v>0</v>
      </c>
      <c r="I123" s="96">
        <f t="shared" si="91"/>
        <v>0</v>
      </c>
      <c r="J123" s="172">
        <f t="shared" si="92"/>
        <v>0</v>
      </c>
      <c r="K123" s="96">
        <f t="shared" si="93"/>
        <v>0</v>
      </c>
      <c r="L123" s="172">
        <f t="shared" si="94"/>
        <v>0</v>
      </c>
      <c r="M123" s="96">
        <f t="shared" si="95"/>
        <v>0</v>
      </c>
      <c r="N123" s="172">
        <f t="shared" si="96"/>
        <v>0</v>
      </c>
      <c r="O123" s="96">
        <f>IF(N$113=0,0,N123/N$113)</f>
        <v>0</v>
      </c>
      <c r="P123" s="172"/>
      <c r="Q123" s="172">
        <f t="shared" si="84"/>
        <v>0</v>
      </c>
      <c r="R123" s="96">
        <f t="shared" si="85"/>
        <v>0</v>
      </c>
    </row>
    <row r="124" spans="1:18" ht="32.25" thickBot="1" x14ac:dyDescent="0.25">
      <c r="A124" s="177" t="s">
        <v>132</v>
      </c>
      <c r="B124" s="178">
        <f>B89-B113</f>
        <v>0</v>
      </c>
      <c r="C124" s="179" t="s">
        <v>11</v>
      </c>
      <c r="D124" s="178">
        <f>D89-D113</f>
        <v>0</v>
      </c>
      <c r="E124" s="179" t="s">
        <v>11</v>
      </c>
      <c r="F124" s="178">
        <f>F89-F113</f>
        <v>0</v>
      </c>
      <c r="G124" s="179" t="s">
        <v>11</v>
      </c>
      <c r="H124" s="178">
        <f>H89-H113</f>
        <v>0</v>
      </c>
      <c r="I124" s="179" t="s">
        <v>11</v>
      </c>
      <c r="J124" s="178">
        <f>J89-J113</f>
        <v>0</v>
      </c>
      <c r="K124" s="179" t="s">
        <v>11</v>
      </c>
      <c r="L124" s="178">
        <f>L89-L113</f>
        <v>0</v>
      </c>
      <c r="M124" s="179" t="s">
        <v>11</v>
      </c>
      <c r="N124" s="178">
        <f>N89-N113</f>
        <v>0</v>
      </c>
      <c r="O124" s="180" t="s">
        <v>11</v>
      </c>
    </row>
    <row r="125" spans="1:18" x14ac:dyDescent="0.2">
      <c r="A125" s="163" t="s">
        <v>133</v>
      </c>
      <c r="B125" s="164">
        <f>'182 1 01 02040'!B6</f>
        <v>0</v>
      </c>
      <c r="C125" s="164" t="s">
        <v>11</v>
      </c>
      <c r="D125" s="164">
        <f>'182 1 01 02040'!C6</f>
        <v>0</v>
      </c>
      <c r="E125" s="164" t="s">
        <v>11</v>
      </c>
      <c r="F125" s="164">
        <f>'182 1 01 02040'!E6</f>
        <v>0</v>
      </c>
      <c r="G125" s="164" t="s">
        <v>11</v>
      </c>
      <c r="H125" s="164">
        <f>'182 1 01 02040'!G6</f>
        <v>0</v>
      </c>
      <c r="I125" s="164" t="s">
        <v>11</v>
      </c>
      <c r="J125" s="164">
        <f>'182 1 01 02040'!I6</f>
        <v>0</v>
      </c>
      <c r="K125" s="164" t="s">
        <v>11</v>
      </c>
      <c r="L125" s="164">
        <f>'182 1 01 02040'!K6</f>
        <v>0</v>
      </c>
      <c r="M125" s="164" t="s">
        <v>11</v>
      </c>
      <c r="N125" s="164">
        <f>'182 1 01 02040'!M6</f>
        <v>0</v>
      </c>
      <c r="O125" s="165" t="s">
        <v>11</v>
      </c>
    </row>
    <row r="126" spans="1:18" ht="63" x14ac:dyDescent="0.2">
      <c r="A126" s="166" t="s">
        <v>126</v>
      </c>
      <c r="B126" s="40">
        <v>2E-3</v>
      </c>
      <c r="C126" s="40" t="s">
        <v>11</v>
      </c>
      <c r="D126" s="40">
        <v>2E-3</v>
      </c>
      <c r="E126" s="40" t="s">
        <v>11</v>
      </c>
      <c r="F126" s="40">
        <v>2E-3</v>
      </c>
      <c r="G126" s="40" t="s">
        <v>11</v>
      </c>
      <c r="H126" s="40">
        <v>2E-3</v>
      </c>
      <c r="I126" s="40" t="s">
        <v>11</v>
      </c>
      <c r="J126" s="40">
        <v>2E-3</v>
      </c>
      <c r="K126" s="40" t="s">
        <v>11</v>
      </c>
      <c r="L126" s="40">
        <v>2E-3</v>
      </c>
      <c r="M126" s="40" t="s">
        <v>11</v>
      </c>
      <c r="N126" s="40">
        <v>2E-3</v>
      </c>
      <c r="O126" s="167" t="s">
        <v>11</v>
      </c>
    </row>
    <row r="127" spans="1:18" x14ac:dyDescent="0.2">
      <c r="A127" s="168" t="s">
        <v>127</v>
      </c>
      <c r="B127" s="169">
        <f>ROUND(B128+B129+B130+B131+B132+B133+B134+B135+B136+B137,0)</f>
        <v>0</v>
      </c>
      <c r="C127" s="169" t="s">
        <v>11</v>
      </c>
      <c r="D127" s="169">
        <f>ROUND(D128+D129+D130+D131+D132+D133+D134+D135+D136+D137,0)</f>
        <v>0</v>
      </c>
      <c r="E127" s="169" t="s">
        <v>11</v>
      </c>
      <c r="F127" s="169">
        <f>ROUND(F128+F129+F130+F131+F132+F133+F134+F135+F136+F137,0)</f>
        <v>0</v>
      </c>
      <c r="G127" s="169" t="s">
        <v>11</v>
      </c>
      <c r="H127" s="169">
        <f>ROUND(H125*H126,0)</f>
        <v>0</v>
      </c>
      <c r="I127" s="169" t="s">
        <v>11</v>
      </c>
      <c r="J127" s="169">
        <f>ROUND(J125*J126,0)</f>
        <v>0</v>
      </c>
      <c r="K127" s="169" t="s">
        <v>11</v>
      </c>
      <c r="L127" s="169">
        <f>ROUND(L125*L126,0)</f>
        <v>0</v>
      </c>
      <c r="M127" s="169" t="s">
        <v>11</v>
      </c>
      <c r="N127" s="169">
        <f>ROUND(N125*N126,0)</f>
        <v>0</v>
      </c>
      <c r="O127" s="170" t="s">
        <v>11</v>
      </c>
    </row>
    <row r="128" spans="1:18" x14ac:dyDescent="0.2">
      <c r="A128" s="171" t="s">
        <v>115</v>
      </c>
      <c r="B128" s="157"/>
      <c r="C128" s="64">
        <f t="shared" ref="C128:C137" si="99">IF($B$127=0,0,B128/$B$127)</f>
        <v>0</v>
      </c>
      <c r="D128" s="157"/>
      <c r="E128" s="64">
        <f t="shared" ref="E128:E137" si="100">IF($D$127=0,0,D128/$D$127)</f>
        <v>0</v>
      </c>
      <c r="F128" s="157"/>
      <c r="G128" s="64">
        <f t="shared" ref="G128:G137" si="101">IF($F$127=0,0,F128/$F$127)</f>
        <v>0</v>
      </c>
      <c r="H128" s="157">
        <f>(ROUND(H$127*I128,0))</f>
        <v>0</v>
      </c>
      <c r="I128" s="64">
        <f>AVERAGE(E128,G128,C128)</f>
        <v>0</v>
      </c>
      <c r="J128" s="157">
        <f>(ROUND(J$127*K128,0))</f>
        <v>0</v>
      </c>
      <c r="K128" s="64">
        <f>I128</f>
        <v>0</v>
      </c>
      <c r="L128" s="157">
        <f>(ROUND(L$127*M128,0))</f>
        <v>0</v>
      </c>
      <c r="M128" s="64">
        <f>K128</f>
        <v>0</v>
      </c>
      <c r="N128" s="157">
        <f>(ROUND(N$127*O128,0))</f>
        <v>0</v>
      </c>
      <c r="O128" s="158">
        <f>M128</f>
        <v>0</v>
      </c>
    </row>
    <row r="129" spans="1:15" x14ac:dyDescent="0.2">
      <c r="A129" s="171" t="s">
        <v>116</v>
      </c>
      <c r="B129" s="157"/>
      <c r="C129" s="64">
        <f t="shared" si="99"/>
        <v>0</v>
      </c>
      <c r="D129" s="157"/>
      <c r="E129" s="64">
        <f t="shared" si="100"/>
        <v>0</v>
      </c>
      <c r="F129" s="157"/>
      <c r="G129" s="64">
        <f t="shared" si="101"/>
        <v>0</v>
      </c>
      <c r="H129" s="157">
        <f t="shared" ref="H129:J132" si="102">(ROUND(H$127*I129,0))</f>
        <v>0</v>
      </c>
      <c r="I129" s="64">
        <f t="shared" ref="I129:I137" si="103">AVERAGE(E129,G129,C129)</f>
        <v>0</v>
      </c>
      <c r="J129" s="157">
        <f t="shared" si="102"/>
        <v>0</v>
      </c>
      <c r="K129" s="64">
        <f t="shared" ref="K129:K137" si="104">I129</f>
        <v>0</v>
      </c>
      <c r="L129" s="157">
        <f t="shared" ref="L129:L132" si="105">(ROUND(L$127*M129,0))</f>
        <v>0</v>
      </c>
      <c r="M129" s="64">
        <f t="shared" ref="M129:M137" si="106">K129</f>
        <v>0</v>
      </c>
      <c r="N129" s="157">
        <f t="shared" ref="N129:N132" si="107">(ROUND(N$127*O129,0))</f>
        <v>0</v>
      </c>
      <c r="O129" s="158">
        <f t="shared" ref="O129:O137" si="108">M129</f>
        <v>0</v>
      </c>
    </row>
    <row r="130" spans="1:15" x14ac:dyDescent="0.2">
      <c r="A130" s="171" t="s">
        <v>117</v>
      </c>
      <c r="B130" s="157"/>
      <c r="C130" s="64">
        <f t="shared" si="99"/>
        <v>0</v>
      </c>
      <c r="D130" s="157"/>
      <c r="E130" s="64">
        <f t="shared" si="100"/>
        <v>0</v>
      </c>
      <c r="F130" s="157"/>
      <c r="G130" s="64">
        <f t="shared" si="101"/>
        <v>0</v>
      </c>
      <c r="H130" s="157">
        <f t="shared" si="102"/>
        <v>0</v>
      </c>
      <c r="I130" s="64">
        <f t="shared" si="103"/>
        <v>0</v>
      </c>
      <c r="J130" s="157">
        <f t="shared" si="102"/>
        <v>0</v>
      </c>
      <c r="K130" s="64">
        <f t="shared" si="104"/>
        <v>0</v>
      </c>
      <c r="L130" s="157">
        <f t="shared" si="105"/>
        <v>0</v>
      </c>
      <c r="M130" s="64">
        <f t="shared" si="106"/>
        <v>0</v>
      </c>
      <c r="N130" s="157">
        <f t="shared" si="107"/>
        <v>0</v>
      </c>
      <c r="O130" s="158">
        <f t="shared" si="108"/>
        <v>0</v>
      </c>
    </row>
    <row r="131" spans="1:15" x14ac:dyDescent="0.2">
      <c r="A131" s="171" t="s">
        <v>118</v>
      </c>
      <c r="B131" s="157"/>
      <c r="C131" s="64">
        <f t="shared" si="99"/>
        <v>0</v>
      </c>
      <c r="D131" s="157"/>
      <c r="E131" s="64">
        <f t="shared" si="100"/>
        <v>0</v>
      </c>
      <c r="F131" s="157"/>
      <c r="G131" s="64">
        <f t="shared" si="101"/>
        <v>0</v>
      </c>
      <c r="H131" s="157">
        <f t="shared" si="102"/>
        <v>0</v>
      </c>
      <c r="I131" s="64">
        <f t="shared" si="103"/>
        <v>0</v>
      </c>
      <c r="J131" s="157">
        <f t="shared" si="102"/>
        <v>0</v>
      </c>
      <c r="K131" s="64">
        <f t="shared" si="104"/>
        <v>0</v>
      </c>
      <c r="L131" s="157">
        <f t="shared" si="105"/>
        <v>0</v>
      </c>
      <c r="M131" s="64">
        <f t="shared" si="106"/>
        <v>0</v>
      </c>
      <c r="N131" s="157">
        <f t="shared" si="107"/>
        <v>0</v>
      </c>
      <c r="O131" s="158">
        <f t="shared" si="108"/>
        <v>0</v>
      </c>
    </row>
    <row r="132" spans="1:15" x14ac:dyDescent="0.2">
      <c r="A132" s="171" t="s">
        <v>119</v>
      </c>
      <c r="B132" s="157"/>
      <c r="C132" s="64">
        <f t="shared" si="99"/>
        <v>0</v>
      </c>
      <c r="D132" s="157"/>
      <c r="E132" s="64">
        <f t="shared" si="100"/>
        <v>0</v>
      </c>
      <c r="F132" s="157"/>
      <c r="G132" s="64">
        <f t="shared" si="101"/>
        <v>0</v>
      </c>
      <c r="H132" s="157">
        <f t="shared" si="102"/>
        <v>0</v>
      </c>
      <c r="I132" s="64">
        <f t="shared" si="103"/>
        <v>0</v>
      </c>
      <c r="J132" s="157">
        <f t="shared" si="102"/>
        <v>0</v>
      </c>
      <c r="K132" s="64">
        <f t="shared" si="104"/>
        <v>0</v>
      </c>
      <c r="L132" s="157">
        <f t="shared" si="105"/>
        <v>0</v>
      </c>
      <c r="M132" s="64">
        <f t="shared" si="106"/>
        <v>0</v>
      </c>
      <c r="N132" s="157">
        <f t="shared" si="107"/>
        <v>0</v>
      </c>
      <c r="O132" s="158">
        <f t="shared" si="108"/>
        <v>0</v>
      </c>
    </row>
    <row r="133" spans="1:15" x14ac:dyDescent="0.2">
      <c r="A133" s="171" t="s">
        <v>120</v>
      </c>
      <c r="B133" s="157"/>
      <c r="C133" s="64">
        <f t="shared" si="99"/>
        <v>0</v>
      </c>
      <c r="D133" s="157"/>
      <c r="E133" s="64">
        <f t="shared" si="100"/>
        <v>0</v>
      </c>
      <c r="F133" s="157"/>
      <c r="G133" s="64">
        <f t="shared" si="101"/>
        <v>0</v>
      </c>
      <c r="H133" s="157">
        <f>(H127-H128-H129-H130-H131-H132-H134-H135-H136-H137)</f>
        <v>0</v>
      </c>
      <c r="I133" s="64">
        <f t="shared" si="103"/>
        <v>0</v>
      </c>
      <c r="J133" s="157">
        <f>(J127-J128-J129-J130-J131-J132-J134-J135-J136-J137)</f>
        <v>0</v>
      </c>
      <c r="K133" s="64">
        <f t="shared" si="104"/>
        <v>0</v>
      </c>
      <c r="L133" s="157">
        <f>(L127-L128-L129-L130-L131-L132-L134-L135-L136-L137)</f>
        <v>0</v>
      </c>
      <c r="M133" s="64">
        <f t="shared" si="106"/>
        <v>0</v>
      </c>
      <c r="N133" s="157">
        <f>(N127-N128-N129-N130-N131-N132-N134-N135-N136-N137)</f>
        <v>0</v>
      </c>
      <c r="O133" s="158">
        <f t="shared" si="108"/>
        <v>0</v>
      </c>
    </row>
    <row r="134" spans="1:15" x14ac:dyDescent="0.2">
      <c r="A134" s="171" t="s">
        <v>121</v>
      </c>
      <c r="B134" s="157"/>
      <c r="C134" s="64">
        <f t="shared" si="99"/>
        <v>0</v>
      </c>
      <c r="D134" s="157"/>
      <c r="E134" s="64">
        <f t="shared" si="100"/>
        <v>0</v>
      </c>
      <c r="F134" s="157"/>
      <c r="G134" s="64">
        <f t="shared" si="101"/>
        <v>0</v>
      </c>
      <c r="H134" s="157">
        <f t="shared" ref="H134:J137" si="109">(ROUND(H$127*I134,0))</f>
        <v>0</v>
      </c>
      <c r="I134" s="64">
        <f t="shared" si="103"/>
        <v>0</v>
      </c>
      <c r="J134" s="157">
        <f t="shared" si="109"/>
        <v>0</v>
      </c>
      <c r="K134" s="64">
        <f t="shared" si="104"/>
        <v>0</v>
      </c>
      <c r="L134" s="157">
        <f t="shared" ref="L134:L137" si="110">(ROUND(L$127*M134,0))</f>
        <v>0</v>
      </c>
      <c r="M134" s="64">
        <f t="shared" si="106"/>
        <v>0</v>
      </c>
      <c r="N134" s="157">
        <f t="shared" ref="N134:N136" si="111">(ROUND(N$127*O134,0))</f>
        <v>0</v>
      </c>
      <c r="O134" s="158">
        <f t="shared" si="108"/>
        <v>0</v>
      </c>
    </row>
    <row r="135" spans="1:15" x14ac:dyDescent="0.2">
      <c r="A135" s="171" t="s">
        <v>122</v>
      </c>
      <c r="B135" s="157"/>
      <c r="C135" s="64">
        <f t="shared" si="99"/>
        <v>0</v>
      </c>
      <c r="D135" s="157"/>
      <c r="E135" s="64">
        <f t="shared" si="100"/>
        <v>0</v>
      </c>
      <c r="F135" s="157"/>
      <c r="G135" s="64">
        <f t="shared" si="101"/>
        <v>0</v>
      </c>
      <c r="H135" s="157">
        <f t="shared" si="109"/>
        <v>0</v>
      </c>
      <c r="I135" s="64">
        <f t="shared" si="103"/>
        <v>0</v>
      </c>
      <c r="J135" s="157">
        <f t="shared" si="109"/>
        <v>0</v>
      </c>
      <c r="K135" s="64">
        <f t="shared" si="104"/>
        <v>0</v>
      </c>
      <c r="L135" s="157">
        <f t="shared" si="110"/>
        <v>0</v>
      </c>
      <c r="M135" s="64">
        <f t="shared" si="106"/>
        <v>0</v>
      </c>
      <c r="N135" s="157">
        <f t="shared" si="111"/>
        <v>0</v>
      </c>
      <c r="O135" s="158">
        <f t="shared" si="108"/>
        <v>0</v>
      </c>
    </row>
    <row r="136" spans="1:15" x14ac:dyDescent="0.2">
      <c r="A136" s="171" t="s">
        <v>123</v>
      </c>
      <c r="B136" s="157"/>
      <c r="C136" s="64">
        <f t="shared" si="99"/>
        <v>0</v>
      </c>
      <c r="D136" s="157"/>
      <c r="E136" s="64">
        <f t="shared" si="100"/>
        <v>0</v>
      </c>
      <c r="F136" s="157"/>
      <c r="G136" s="64">
        <f t="shared" si="101"/>
        <v>0</v>
      </c>
      <c r="H136" s="157">
        <f t="shared" si="109"/>
        <v>0</v>
      </c>
      <c r="I136" s="64">
        <f t="shared" si="103"/>
        <v>0</v>
      </c>
      <c r="J136" s="157">
        <f t="shared" si="109"/>
        <v>0</v>
      </c>
      <c r="K136" s="64">
        <f t="shared" si="104"/>
        <v>0</v>
      </c>
      <c r="L136" s="157">
        <f t="shared" si="110"/>
        <v>0</v>
      </c>
      <c r="M136" s="64">
        <f t="shared" si="106"/>
        <v>0</v>
      </c>
      <c r="N136" s="157">
        <f t="shared" si="111"/>
        <v>0</v>
      </c>
      <c r="O136" s="158">
        <f t="shared" si="108"/>
        <v>0</v>
      </c>
    </row>
    <row r="137" spans="1:15" x14ac:dyDescent="0.2">
      <c r="A137" s="171" t="s">
        <v>124</v>
      </c>
      <c r="B137" s="157"/>
      <c r="C137" s="64">
        <f t="shared" si="99"/>
        <v>0</v>
      </c>
      <c r="D137" s="157"/>
      <c r="E137" s="64">
        <f t="shared" si="100"/>
        <v>0</v>
      </c>
      <c r="F137" s="157"/>
      <c r="G137" s="64">
        <f t="shared" si="101"/>
        <v>0</v>
      </c>
      <c r="H137" s="157">
        <f t="shared" si="109"/>
        <v>0</v>
      </c>
      <c r="I137" s="64">
        <f t="shared" si="103"/>
        <v>0</v>
      </c>
      <c r="J137" s="157">
        <f t="shared" si="109"/>
        <v>0</v>
      </c>
      <c r="K137" s="64">
        <f t="shared" si="104"/>
        <v>0</v>
      </c>
      <c r="L137" s="157">
        <f t="shared" si="110"/>
        <v>0</v>
      </c>
      <c r="M137" s="64">
        <f t="shared" si="106"/>
        <v>0</v>
      </c>
      <c r="N137" s="157">
        <f>(ROUND(N$127*O137,0))</f>
        <v>0</v>
      </c>
      <c r="O137" s="158">
        <f t="shared" si="108"/>
        <v>0</v>
      </c>
    </row>
    <row r="138" spans="1:15" ht="31.5" x14ac:dyDescent="0.2">
      <c r="A138" s="168" t="s">
        <v>128</v>
      </c>
      <c r="B138" s="169"/>
      <c r="C138" s="169" t="s">
        <v>11</v>
      </c>
      <c r="D138" s="169"/>
      <c r="E138" s="169" t="s">
        <v>11</v>
      </c>
      <c r="F138" s="169"/>
      <c r="G138" s="169" t="s">
        <v>11</v>
      </c>
      <c r="H138" s="169">
        <f>H139+H140+H141+H142+H143+H144+H145+H146+H147+H148</f>
        <v>0</v>
      </c>
      <c r="I138" s="169" t="s">
        <v>11</v>
      </c>
      <c r="J138" s="169">
        <f>J139+J140+J141+J142+J143+J144+J145+J146+J147+J148</f>
        <v>0</v>
      </c>
      <c r="K138" s="169" t="s">
        <v>11</v>
      </c>
      <c r="L138" s="169">
        <f>L139+L140+L141+L142+L143+L144+L145+L146+L147+L148</f>
        <v>0</v>
      </c>
      <c r="M138" s="169" t="s">
        <v>11</v>
      </c>
      <c r="N138" s="169">
        <f>N139+N140+N141+N142+N143+N144+N145+N146+N147+N148</f>
        <v>0</v>
      </c>
      <c r="O138" s="169" t="s">
        <v>11</v>
      </c>
    </row>
    <row r="139" spans="1:15" x14ac:dyDescent="0.2">
      <c r="A139" s="171" t="s">
        <v>115</v>
      </c>
      <c r="B139" s="172"/>
      <c r="C139" s="96" t="s">
        <v>11</v>
      </c>
      <c r="D139" s="172"/>
      <c r="E139" s="96" t="s">
        <v>11</v>
      </c>
      <c r="F139" s="172"/>
      <c r="G139" s="96" t="s">
        <v>11</v>
      </c>
      <c r="H139" s="172"/>
      <c r="I139" s="96" t="s">
        <v>11</v>
      </c>
      <c r="J139" s="172">
        <f t="shared" ref="J139:J141" si="112">H139</f>
        <v>0</v>
      </c>
      <c r="K139" s="96" t="s">
        <v>11</v>
      </c>
      <c r="L139" s="172">
        <f t="shared" ref="L139:L148" si="113">J139</f>
        <v>0</v>
      </c>
      <c r="M139" s="96" t="s">
        <v>11</v>
      </c>
      <c r="N139" s="172">
        <f t="shared" ref="N139:N148" si="114">L139</f>
        <v>0</v>
      </c>
      <c r="O139" s="96" t="s">
        <v>11</v>
      </c>
    </row>
    <row r="140" spans="1:15" x14ac:dyDescent="0.2">
      <c r="A140" s="171" t="s">
        <v>116</v>
      </c>
      <c r="B140" s="172"/>
      <c r="C140" s="96" t="s">
        <v>11</v>
      </c>
      <c r="D140" s="172"/>
      <c r="E140" s="96" t="s">
        <v>11</v>
      </c>
      <c r="F140" s="172"/>
      <c r="G140" s="96" t="s">
        <v>11</v>
      </c>
      <c r="H140" s="172"/>
      <c r="I140" s="96" t="s">
        <v>11</v>
      </c>
      <c r="J140" s="172">
        <f t="shared" si="112"/>
        <v>0</v>
      </c>
      <c r="K140" s="96" t="s">
        <v>11</v>
      </c>
      <c r="L140" s="172">
        <f t="shared" si="113"/>
        <v>0</v>
      </c>
      <c r="M140" s="96" t="s">
        <v>11</v>
      </c>
      <c r="N140" s="172">
        <f t="shared" si="114"/>
        <v>0</v>
      </c>
      <c r="O140" s="96" t="s">
        <v>11</v>
      </c>
    </row>
    <row r="141" spans="1:15" x14ac:dyDescent="0.2">
      <c r="A141" s="171" t="s">
        <v>117</v>
      </c>
      <c r="B141" s="172"/>
      <c r="C141" s="96" t="s">
        <v>11</v>
      </c>
      <c r="D141" s="172"/>
      <c r="E141" s="96" t="s">
        <v>11</v>
      </c>
      <c r="F141" s="172"/>
      <c r="G141" s="96" t="s">
        <v>11</v>
      </c>
      <c r="H141" s="172"/>
      <c r="I141" s="96" t="s">
        <v>11</v>
      </c>
      <c r="J141" s="172">
        <f t="shared" si="112"/>
        <v>0</v>
      </c>
      <c r="K141" s="96" t="s">
        <v>11</v>
      </c>
      <c r="L141" s="172">
        <f t="shared" si="113"/>
        <v>0</v>
      </c>
      <c r="M141" s="96" t="s">
        <v>11</v>
      </c>
      <c r="N141" s="172">
        <f t="shared" si="114"/>
        <v>0</v>
      </c>
      <c r="O141" s="96" t="s">
        <v>11</v>
      </c>
    </row>
    <row r="142" spans="1:15" x14ac:dyDescent="0.2">
      <c r="A142" s="171" t="s">
        <v>118</v>
      </c>
      <c r="B142" s="172"/>
      <c r="C142" s="96" t="s">
        <v>11</v>
      </c>
      <c r="D142" s="172"/>
      <c r="E142" s="96" t="s">
        <v>11</v>
      </c>
      <c r="F142" s="172"/>
      <c r="G142" s="96" t="s">
        <v>11</v>
      </c>
      <c r="H142" s="172"/>
      <c r="I142" s="96" t="s">
        <v>11</v>
      </c>
      <c r="J142" s="172">
        <f>H142</f>
        <v>0</v>
      </c>
      <c r="K142" s="96" t="s">
        <v>11</v>
      </c>
      <c r="L142" s="172">
        <f t="shared" si="113"/>
        <v>0</v>
      </c>
      <c r="M142" s="96" t="s">
        <v>11</v>
      </c>
      <c r="N142" s="172">
        <f t="shared" si="114"/>
        <v>0</v>
      </c>
      <c r="O142" s="96" t="s">
        <v>11</v>
      </c>
    </row>
    <row r="143" spans="1:15" x14ac:dyDescent="0.2">
      <c r="A143" s="171" t="s">
        <v>119</v>
      </c>
      <c r="B143" s="172"/>
      <c r="C143" s="96" t="s">
        <v>11</v>
      </c>
      <c r="D143" s="172"/>
      <c r="E143" s="96" t="s">
        <v>11</v>
      </c>
      <c r="F143" s="172"/>
      <c r="G143" s="96" t="s">
        <v>11</v>
      </c>
      <c r="H143" s="172"/>
      <c r="I143" s="96" t="s">
        <v>11</v>
      </c>
      <c r="J143" s="172">
        <f t="shared" ref="J143:J148" si="115">H143</f>
        <v>0</v>
      </c>
      <c r="K143" s="96" t="s">
        <v>11</v>
      </c>
      <c r="L143" s="172">
        <f t="shared" si="113"/>
        <v>0</v>
      </c>
      <c r="M143" s="96" t="s">
        <v>11</v>
      </c>
      <c r="N143" s="172">
        <f t="shared" si="114"/>
        <v>0</v>
      </c>
      <c r="O143" s="96" t="s">
        <v>11</v>
      </c>
    </row>
    <row r="144" spans="1:15" x14ac:dyDescent="0.2">
      <c r="A144" s="171" t="s">
        <v>120</v>
      </c>
      <c r="B144" s="172"/>
      <c r="C144" s="96" t="s">
        <v>11</v>
      </c>
      <c r="D144" s="172"/>
      <c r="E144" s="96" t="s">
        <v>11</v>
      </c>
      <c r="F144" s="172"/>
      <c r="G144" s="96" t="s">
        <v>11</v>
      </c>
      <c r="H144" s="172"/>
      <c r="I144" s="96" t="s">
        <v>11</v>
      </c>
      <c r="J144" s="172">
        <f t="shared" si="115"/>
        <v>0</v>
      </c>
      <c r="K144" s="96" t="s">
        <v>11</v>
      </c>
      <c r="L144" s="172">
        <f t="shared" si="113"/>
        <v>0</v>
      </c>
      <c r="M144" s="96" t="s">
        <v>11</v>
      </c>
      <c r="N144" s="172">
        <f t="shared" si="114"/>
        <v>0</v>
      </c>
      <c r="O144" s="96" t="s">
        <v>11</v>
      </c>
    </row>
    <row r="145" spans="1:18" x14ac:dyDescent="0.2">
      <c r="A145" s="171" t="s">
        <v>121</v>
      </c>
      <c r="B145" s="172"/>
      <c r="C145" s="96" t="s">
        <v>11</v>
      </c>
      <c r="D145" s="172"/>
      <c r="E145" s="96" t="s">
        <v>11</v>
      </c>
      <c r="F145" s="172"/>
      <c r="G145" s="96" t="s">
        <v>11</v>
      </c>
      <c r="H145" s="172"/>
      <c r="I145" s="96" t="s">
        <v>11</v>
      </c>
      <c r="J145" s="172">
        <f t="shared" si="115"/>
        <v>0</v>
      </c>
      <c r="K145" s="96" t="s">
        <v>11</v>
      </c>
      <c r="L145" s="172">
        <f t="shared" si="113"/>
        <v>0</v>
      </c>
      <c r="M145" s="96" t="s">
        <v>11</v>
      </c>
      <c r="N145" s="172">
        <f t="shared" si="114"/>
        <v>0</v>
      </c>
      <c r="O145" s="96" t="s">
        <v>11</v>
      </c>
    </row>
    <row r="146" spans="1:18" x14ac:dyDescent="0.2">
      <c r="A146" s="171" t="s">
        <v>122</v>
      </c>
      <c r="B146" s="172"/>
      <c r="C146" s="96" t="s">
        <v>11</v>
      </c>
      <c r="D146" s="172"/>
      <c r="E146" s="96" t="s">
        <v>11</v>
      </c>
      <c r="F146" s="172"/>
      <c r="G146" s="96" t="s">
        <v>11</v>
      </c>
      <c r="H146" s="172"/>
      <c r="I146" s="96" t="s">
        <v>11</v>
      </c>
      <c r="J146" s="172">
        <f t="shared" si="115"/>
        <v>0</v>
      </c>
      <c r="K146" s="96" t="s">
        <v>11</v>
      </c>
      <c r="L146" s="172">
        <f t="shared" si="113"/>
        <v>0</v>
      </c>
      <c r="M146" s="96" t="s">
        <v>11</v>
      </c>
      <c r="N146" s="172">
        <f t="shared" si="114"/>
        <v>0</v>
      </c>
      <c r="O146" s="96" t="s">
        <v>11</v>
      </c>
    </row>
    <row r="147" spans="1:18" x14ac:dyDescent="0.2">
      <c r="A147" s="171" t="s">
        <v>123</v>
      </c>
      <c r="B147" s="172"/>
      <c r="C147" s="96" t="s">
        <v>11</v>
      </c>
      <c r="D147" s="172"/>
      <c r="E147" s="96" t="s">
        <v>11</v>
      </c>
      <c r="F147" s="172"/>
      <c r="G147" s="96" t="s">
        <v>11</v>
      </c>
      <c r="H147" s="172"/>
      <c r="I147" s="96" t="s">
        <v>11</v>
      </c>
      <c r="J147" s="172">
        <f t="shared" si="115"/>
        <v>0</v>
      </c>
      <c r="K147" s="96" t="s">
        <v>11</v>
      </c>
      <c r="L147" s="172">
        <f t="shared" si="113"/>
        <v>0</v>
      </c>
      <c r="M147" s="96" t="s">
        <v>11</v>
      </c>
      <c r="N147" s="172">
        <f t="shared" si="114"/>
        <v>0</v>
      </c>
      <c r="O147" s="96" t="s">
        <v>11</v>
      </c>
    </row>
    <row r="148" spans="1:18" x14ac:dyDescent="0.2">
      <c r="A148" s="171" t="s">
        <v>124</v>
      </c>
      <c r="B148" s="172"/>
      <c r="C148" s="96" t="s">
        <v>11</v>
      </c>
      <c r="D148" s="172"/>
      <c r="E148" s="96" t="s">
        <v>11</v>
      </c>
      <c r="F148" s="172"/>
      <c r="G148" s="96" t="s">
        <v>11</v>
      </c>
      <c r="H148" s="172"/>
      <c r="I148" s="96" t="s">
        <v>11</v>
      </c>
      <c r="J148" s="172">
        <f t="shared" si="115"/>
        <v>0</v>
      </c>
      <c r="K148" s="96" t="s">
        <v>11</v>
      </c>
      <c r="L148" s="172">
        <f t="shared" si="113"/>
        <v>0</v>
      </c>
      <c r="M148" s="96" t="s">
        <v>11</v>
      </c>
      <c r="N148" s="172">
        <f t="shared" si="114"/>
        <v>0</v>
      </c>
      <c r="O148" s="96" t="s">
        <v>11</v>
      </c>
    </row>
    <row r="149" spans="1:18" x14ac:dyDescent="0.2">
      <c r="A149" s="175" t="s">
        <v>129</v>
      </c>
      <c r="B149" s="169">
        <f>SUM(B150:B159)</f>
        <v>0</v>
      </c>
      <c r="C149" s="169" t="s">
        <v>11</v>
      </c>
      <c r="D149" s="169">
        <f>SUM(D150:D159)</f>
        <v>0</v>
      </c>
      <c r="E149" s="169" t="s">
        <v>11</v>
      </c>
      <c r="F149" s="169">
        <f>SUM(F150:F159)</f>
        <v>0</v>
      </c>
      <c r="G149" s="169" t="s">
        <v>11</v>
      </c>
      <c r="H149" s="169">
        <f>SUM(H150:H159)</f>
        <v>0</v>
      </c>
      <c r="I149" s="169" t="s">
        <v>11</v>
      </c>
      <c r="J149" s="169">
        <f>SUM(J150:J159)</f>
        <v>0</v>
      </c>
      <c r="K149" s="169" t="s">
        <v>11</v>
      </c>
      <c r="L149" s="169">
        <f>SUM(L150:L159)</f>
        <v>0</v>
      </c>
      <c r="M149" s="169" t="s">
        <v>11</v>
      </c>
      <c r="N149" s="169">
        <f>SUM(N150:N159)</f>
        <v>0</v>
      </c>
      <c r="O149" s="169" t="s">
        <v>11</v>
      </c>
      <c r="P149" s="169">
        <f>P150+P151+P152+P153+P154+P155+P156+P157+P158+P159</f>
        <v>0</v>
      </c>
      <c r="Q149" s="169">
        <f>H149-P149</f>
        <v>0</v>
      </c>
      <c r="R149" s="176">
        <f>IFERROR(P149/H149,0)</f>
        <v>0</v>
      </c>
    </row>
    <row r="150" spans="1:18" x14ac:dyDescent="0.2">
      <c r="A150" s="171" t="s">
        <v>115</v>
      </c>
      <c r="B150" s="172">
        <f>B128+B139</f>
        <v>0</v>
      </c>
      <c r="C150" s="96">
        <f>IF(B$149=0,0,B150/B$149)</f>
        <v>0</v>
      </c>
      <c r="D150" s="172">
        <f>D128+D139</f>
        <v>0</v>
      </c>
      <c r="E150" s="96">
        <f>IF(D$149=0,0,D150/D$149)</f>
        <v>0</v>
      </c>
      <c r="F150" s="172">
        <f>F128+F139</f>
        <v>0</v>
      </c>
      <c r="G150" s="96">
        <f>IF(F$149=0,0,F150/F$149)</f>
        <v>0</v>
      </c>
      <c r="H150" s="172">
        <f>H128+H139</f>
        <v>0</v>
      </c>
      <c r="I150" s="96">
        <f>IF(H$149=0,0,H150/H$149)</f>
        <v>0</v>
      </c>
      <c r="J150" s="172">
        <f>J128+J139</f>
        <v>0</v>
      </c>
      <c r="K150" s="96">
        <f>IF(J$149=0,0,J150/J$149)</f>
        <v>0</v>
      </c>
      <c r="L150" s="172">
        <f>L128+L139</f>
        <v>0</v>
      </c>
      <c r="M150" s="96">
        <f>IF(L$149=0,0,L150/L$149)</f>
        <v>0</v>
      </c>
      <c r="N150" s="172">
        <f>N128+N139</f>
        <v>0</v>
      </c>
      <c r="O150" s="96">
        <f>IF(N$149=0,0,N150/N$149)</f>
        <v>0</v>
      </c>
      <c r="P150" s="172"/>
      <c r="Q150" s="172">
        <f t="shared" ref="Q150:Q159" si="116">H150-P150</f>
        <v>0</v>
      </c>
      <c r="R150" s="96">
        <f t="shared" ref="R150:R159" si="117">IFERROR(P150/H150,0)</f>
        <v>0</v>
      </c>
    </row>
    <row r="151" spans="1:18" x14ac:dyDescent="0.2">
      <c r="A151" s="171" t="s">
        <v>116</v>
      </c>
      <c r="B151" s="172">
        <f t="shared" ref="B151:D151" si="118">B129+B140</f>
        <v>0</v>
      </c>
      <c r="C151" s="96">
        <f t="shared" ref="C151:E159" si="119">IF(B$149=0,0,B151/B$149)</f>
        <v>0</v>
      </c>
      <c r="D151" s="172">
        <f t="shared" si="118"/>
        <v>0</v>
      </c>
      <c r="E151" s="96">
        <f t="shared" si="119"/>
        <v>0</v>
      </c>
      <c r="F151" s="172">
        <f t="shared" ref="F151:F159" si="120">F129+F140</f>
        <v>0</v>
      </c>
      <c r="G151" s="96">
        <f t="shared" ref="G151:G159" si="121">IF(F$149=0,0,F151/F$149)</f>
        <v>0</v>
      </c>
      <c r="H151" s="172">
        <f t="shared" ref="H151:H159" si="122">H129+H140</f>
        <v>0</v>
      </c>
      <c r="I151" s="96">
        <f t="shared" ref="I151:I159" si="123">IF(H$149=0,0,H151/H$149)</f>
        <v>0</v>
      </c>
      <c r="J151" s="172">
        <f t="shared" ref="J151:J159" si="124">J129+J140</f>
        <v>0</v>
      </c>
      <c r="K151" s="96">
        <f t="shared" ref="K151:K159" si="125">IF(J$149=0,0,J151/J$149)</f>
        <v>0</v>
      </c>
      <c r="L151" s="172">
        <f t="shared" ref="L151:L159" si="126">L129+L140</f>
        <v>0</v>
      </c>
      <c r="M151" s="96">
        <f t="shared" ref="M151:M159" si="127">IF(L$149=0,0,L151/L$149)</f>
        <v>0</v>
      </c>
      <c r="N151" s="172">
        <f t="shared" ref="N151:N159" si="128">N129+N140</f>
        <v>0</v>
      </c>
      <c r="O151" s="96">
        <f t="shared" ref="O151:O157" si="129">IF(N$149=0,0,N151/N$149)</f>
        <v>0</v>
      </c>
      <c r="P151" s="172"/>
      <c r="Q151" s="172">
        <f t="shared" si="116"/>
        <v>0</v>
      </c>
      <c r="R151" s="96">
        <f t="shared" si="117"/>
        <v>0</v>
      </c>
    </row>
    <row r="152" spans="1:18" x14ac:dyDescent="0.2">
      <c r="A152" s="171" t="s">
        <v>117</v>
      </c>
      <c r="B152" s="172">
        <f>B130+B141</f>
        <v>0</v>
      </c>
      <c r="C152" s="96">
        <f t="shared" si="119"/>
        <v>0</v>
      </c>
      <c r="D152" s="172">
        <f>D130+D141</f>
        <v>0</v>
      </c>
      <c r="E152" s="96">
        <f t="shared" si="119"/>
        <v>0</v>
      </c>
      <c r="F152" s="172">
        <f t="shared" si="120"/>
        <v>0</v>
      </c>
      <c r="G152" s="96">
        <f t="shared" si="121"/>
        <v>0</v>
      </c>
      <c r="H152" s="172">
        <f t="shared" si="122"/>
        <v>0</v>
      </c>
      <c r="I152" s="96">
        <f t="shared" si="123"/>
        <v>0</v>
      </c>
      <c r="J152" s="172">
        <f t="shared" si="124"/>
        <v>0</v>
      </c>
      <c r="K152" s="96">
        <f t="shared" si="125"/>
        <v>0</v>
      </c>
      <c r="L152" s="172">
        <f t="shared" si="126"/>
        <v>0</v>
      </c>
      <c r="M152" s="96">
        <f t="shared" si="127"/>
        <v>0</v>
      </c>
      <c r="N152" s="172">
        <f t="shared" si="128"/>
        <v>0</v>
      </c>
      <c r="O152" s="96">
        <f t="shared" si="129"/>
        <v>0</v>
      </c>
      <c r="P152" s="172"/>
      <c r="Q152" s="172">
        <f t="shared" si="116"/>
        <v>0</v>
      </c>
      <c r="R152" s="96">
        <f t="shared" si="117"/>
        <v>0</v>
      </c>
    </row>
    <row r="153" spans="1:18" x14ac:dyDescent="0.2">
      <c r="A153" s="171" t="s">
        <v>118</v>
      </c>
      <c r="B153" s="172">
        <f t="shared" ref="B153:D159" si="130">B131+B142</f>
        <v>0</v>
      </c>
      <c r="C153" s="96">
        <f t="shared" si="119"/>
        <v>0</v>
      </c>
      <c r="D153" s="172">
        <f t="shared" si="130"/>
        <v>0</v>
      </c>
      <c r="E153" s="96">
        <f t="shared" si="119"/>
        <v>0</v>
      </c>
      <c r="F153" s="172">
        <f t="shared" si="120"/>
        <v>0</v>
      </c>
      <c r="G153" s="96">
        <f t="shared" si="121"/>
        <v>0</v>
      </c>
      <c r="H153" s="172">
        <f t="shared" si="122"/>
        <v>0</v>
      </c>
      <c r="I153" s="96">
        <f t="shared" si="123"/>
        <v>0</v>
      </c>
      <c r="J153" s="172">
        <f t="shared" si="124"/>
        <v>0</v>
      </c>
      <c r="K153" s="96">
        <f t="shared" si="125"/>
        <v>0</v>
      </c>
      <c r="L153" s="172">
        <f t="shared" si="126"/>
        <v>0</v>
      </c>
      <c r="M153" s="96">
        <f t="shared" si="127"/>
        <v>0</v>
      </c>
      <c r="N153" s="172">
        <f t="shared" si="128"/>
        <v>0</v>
      </c>
      <c r="O153" s="96">
        <f t="shared" si="129"/>
        <v>0</v>
      </c>
      <c r="P153" s="172"/>
      <c r="Q153" s="172">
        <f t="shared" si="116"/>
        <v>0</v>
      </c>
      <c r="R153" s="96">
        <f t="shared" si="117"/>
        <v>0</v>
      </c>
    </row>
    <row r="154" spans="1:18" x14ac:dyDescent="0.2">
      <c r="A154" s="171" t="s">
        <v>119</v>
      </c>
      <c r="B154" s="172">
        <f t="shared" si="130"/>
        <v>0</v>
      </c>
      <c r="C154" s="96">
        <f t="shared" si="119"/>
        <v>0</v>
      </c>
      <c r="D154" s="172">
        <f t="shared" si="130"/>
        <v>0</v>
      </c>
      <c r="E154" s="96">
        <f t="shared" si="119"/>
        <v>0</v>
      </c>
      <c r="F154" s="172">
        <f t="shared" si="120"/>
        <v>0</v>
      </c>
      <c r="G154" s="96">
        <f t="shared" si="121"/>
        <v>0</v>
      </c>
      <c r="H154" s="172">
        <f t="shared" si="122"/>
        <v>0</v>
      </c>
      <c r="I154" s="96">
        <f t="shared" si="123"/>
        <v>0</v>
      </c>
      <c r="J154" s="172">
        <f t="shared" si="124"/>
        <v>0</v>
      </c>
      <c r="K154" s="96">
        <f t="shared" si="125"/>
        <v>0</v>
      </c>
      <c r="L154" s="172">
        <f t="shared" si="126"/>
        <v>0</v>
      </c>
      <c r="M154" s="96">
        <f t="shared" si="127"/>
        <v>0</v>
      </c>
      <c r="N154" s="172">
        <f t="shared" si="128"/>
        <v>0</v>
      </c>
      <c r="O154" s="96">
        <f t="shared" si="129"/>
        <v>0</v>
      </c>
      <c r="P154" s="172"/>
      <c r="Q154" s="172">
        <f t="shared" si="116"/>
        <v>0</v>
      </c>
      <c r="R154" s="96">
        <f t="shared" si="117"/>
        <v>0</v>
      </c>
    </row>
    <row r="155" spans="1:18" x14ac:dyDescent="0.2">
      <c r="A155" s="171" t="s">
        <v>120</v>
      </c>
      <c r="B155" s="172">
        <f t="shared" si="130"/>
        <v>0</v>
      </c>
      <c r="C155" s="96">
        <f t="shared" si="119"/>
        <v>0</v>
      </c>
      <c r="D155" s="172">
        <f t="shared" si="130"/>
        <v>0</v>
      </c>
      <c r="E155" s="96">
        <f t="shared" si="119"/>
        <v>0</v>
      </c>
      <c r="F155" s="172">
        <f t="shared" si="120"/>
        <v>0</v>
      </c>
      <c r="G155" s="96">
        <f t="shared" si="121"/>
        <v>0</v>
      </c>
      <c r="H155" s="172">
        <f t="shared" si="122"/>
        <v>0</v>
      </c>
      <c r="I155" s="96">
        <f t="shared" si="123"/>
        <v>0</v>
      </c>
      <c r="J155" s="172">
        <f t="shared" si="124"/>
        <v>0</v>
      </c>
      <c r="K155" s="96">
        <f t="shared" si="125"/>
        <v>0</v>
      </c>
      <c r="L155" s="172">
        <f t="shared" si="126"/>
        <v>0</v>
      </c>
      <c r="M155" s="96">
        <f t="shared" si="127"/>
        <v>0</v>
      </c>
      <c r="N155" s="172">
        <f t="shared" si="128"/>
        <v>0</v>
      </c>
      <c r="O155" s="96">
        <f t="shared" si="129"/>
        <v>0</v>
      </c>
      <c r="P155" s="172"/>
      <c r="Q155" s="172">
        <f t="shared" si="116"/>
        <v>0</v>
      </c>
      <c r="R155" s="96">
        <f t="shared" si="117"/>
        <v>0</v>
      </c>
    </row>
    <row r="156" spans="1:18" x14ac:dyDescent="0.2">
      <c r="A156" s="171" t="s">
        <v>121</v>
      </c>
      <c r="B156" s="172">
        <f t="shared" si="130"/>
        <v>0</v>
      </c>
      <c r="C156" s="96">
        <f t="shared" si="119"/>
        <v>0</v>
      </c>
      <c r="D156" s="172">
        <f t="shared" si="130"/>
        <v>0</v>
      </c>
      <c r="E156" s="96">
        <f t="shared" si="119"/>
        <v>0</v>
      </c>
      <c r="F156" s="172">
        <f t="shared" si="120"/>
        <v>0</v>
      </c>
      <c r="G156" s="96">
        <f t="shared" si="121"/>
        <v>0</v>
      </c>
      <c r="H156" s="172">
        <f t="shared" si="122"/>
        <v>0</v>
      </c>
      <c r="I156" s="96">
        <f t="shared" si="123"/>
        <v>0</v>
      </c>
      <c r="J156" s="172">
        <f t="shared" si="124"/>
        <v>0</v>
      </c>
      <c r="K156" s="96">
        <f t="shared" si="125"/>
        <v>0</v>
      </c>
      <c r="L156" s="172">
        <f t="shared" si="126"/>
        <v>0</v>
      </c>
      <c r="M156" s="96">
        <f t="shared" si="127"/>
        <v>0</v>
      </c>
      <c r="N156" s="172">
        <f t="shared" si="128"/>
        <v>0</v>
      </c>
      <c r="O156" s="96">
        <f t="shared" si="129"/>
        <v>0</v>
      </c>
      <c r="P156" s="172"/>
      <c r="Q156" s="172">
        <f t="shared" si="116"/>
        <v>0</v>
      </c>
      <c r="R156" s="96">
        <f t="shared" si="117"/>
        <v>0</v>
      </c>
    </row>
    <row r="157" spans="1:18" x14ac:dyDescent="0.2">
      <c r="A157" s="171" t="s">
        <v>122</v>
      </c>
      <c r="B157" s="172">
        <f t="shared" si="130"/>
        <v>0</v>
      </c>
      <c r="C157" s="96">
        <f t="shared" si="119"/>
        <v>0</v>
      </c>
      <c r="D157" s="172">
        <f t="shared" si="130"/>
        <v>0</v>
      </c>
      <c r="E157" s="96">
        <f t="shared" si="119"/>
        <v>0</v>
      </c>
      <c r="F157" s="172">
        <f t="shared" si="120"/>
        <v>0</v>
      </c>
      <c r="G157" s="96">
        <f t="shared" si="121"/>
        <v>0</v>
      </c>
      <c r="H157" s="172">
        <f t="shared" si="122"/>
        <v>0</v>
      </c>
      <c r="I157" s="96">
        <f t="shared" si="123"/>
        <v>0</v>
      </c>
      <c r="J157" s="172">
        <f t="shared" si="124"/>
        <v>0</v>
      </c>
      <c r="K157" s="96">
        <f t="shared" si="125"/>
        <v>0</v>
      </c>
      <c r="L157" s="172">
        <f t="shared" si="126"/>
        <v>0</v>
      </c>
      <c r="M157" s="96">
        <f t="shared" si="127"/>
        <v>0</v>
      </c>
      <c r="N157" s="172">
        <f t="shared" si="128"/>
        <v>0</v>
      </c>
      <c r="O157" s="96">
        <f t="shared" si="129"/>
        <v>0</v>
      </c>
      <c r="P157" s="172"/>
      <c r="Q157" s="172">
        <f t="shared" si="116"/>
        <v>0</v>
      </c>
      <c r="R157" s="96">
        <f t="shared" si="117"/>
        <v>0</v>
      </c>
    </row>
    <row r="158" spans="1:18" x14ac:dyDescent="0.2">
      <c r="A158" s="171" t="s">
        <v>123</v>
      </c>
      <c r="B158" s="172">
        <f t="shared" si="130"/>
        <v>0</v>
      </c>
      <c r="C158" s="96">
        <f t="shared" si="119"/>
        <v>0</v>
      </c>
      <c r="D158" s="172">
        <f t="shared" si="130"/>
        <v>0</v>
      </c>
      <c r="E158" s="96">
        <f t="shared" si="119"/>
        <v>0</v>
      </c>
      <c r="F158" s="172">
        <f t="shared" si="120"/>
        <v>0</v>
      </c>
      <c r="G158" s="96">
        <f t="shared" si="121"/>
        <v>0</v>
      </c>
      <c r="H158" s="172">
        <f t="shared" si="122"/>
        <v>0</v>
      </c>
      <c r="I158" s="96">
        <f t="shared" si="123"/>
        <v>0</v>
      </c>
      <c r="J158" s="172">
        <f t="shared" si="124"/>
        <v>0</v>
      </c>
      <c r="K158" s="96">
        <f t="shared" si="125"/>
        <v>0</v>
      </c>
      <c r="L158" s="172">
        <f t="shared" si="126"/>
        <v>0</v>
      </c>
      <c r="M158" s="96">
        <f t="shared" si="127"/>
        <v>0</v>
      </c>
      <c r="N158" s="172">
        <f t="shared" si="128"/>
        <v>0</v>
      </c>
      <c r="O158" s="96">
        <f>IF(N$149=0,0,N158/N$149)</f>
        <v>0</v>
      </c>
      <c r="P158" s="172"/>
      <c r="Q158" s="172">
        <f t="shared" si="116"/>
        <v>0</v>
      </c>
      <c r="R158" s="96">
        <f t="shared" si="117"/>
        <v>0</v>
      </c>
    </row>
    <row r="159" spans="1:18" x14ac:dyDescent="0.2">
      <c r="A159" s="171" t="s">
        <v>124</v>
      </c>
      <c r="B159" s="172">
        <f t="shared" si="130"/>
        <v>0</v>
      </c>
      <c r="C159" s="96">
        <f t="shared" si="119"/>
        <v>0</v>
      </c>
      <c r="D159" s="172">
        <f t="shared" si="130"/>
        <v>0</v>
      </c>
      <c r="E159" s="96">
        <f t="shared" si="119"/>
        <v>0</v>
      </c>
      <c r="F159" s="172">
        <f t="shared" si="120"/>
        <v>0</v>
      </c>
      <c r="G159" s="96">
        <f t="shared" si="121"/>
        <v>0</v>
      </c>
      <c r="H159" s="172">
        <f t="shared" si="122"/>
        <v>0</v>
      </c>
      <c r="I159" s="96">
        <f t="shared" si="123"/>
        <v>0</v>
      </c>
      <c r="J159" s="172">
        <f t="shared" si="124"/>
        <v>0</v>
      </c>
      <c r="K159" s="96">
        <f t="shared" si="125"/>
        <v>0</v>
      </c>
      <c r="L159" s="172">
        <f t="shared" si="126"/>
        <v>0</v>
      </c>
      <c r="M159" s="96">
        <f t="shared" si="127"/>
        <v>0</v>
      </c>
      <c r="N159" s="172">
        <f t="shared" si="128"/>
        <v>0</v>
      </c>
      <c r="O159" s="96">
        <f t="shared" ref="O159" si="131">IF(N$149=0,0,N159/N$149)</f>
        <v>0</v>
      </c>
      <c r="P159" s="172"/>
      <c r="Q159" s="172">
        <f t="shared" si="116"/>
        <v>0</v>
      </c>
      <c r="R159" s="96">
        <f t="shared" si="117"/>
        <v>0</v>
      </c>
    </row>
    <row r="160" spans="1:18" ht="32.25" thickBot="1" x14ac:dyDescent="0.25">
      <c r="A160" s="177" t="s">
        <v>134</v>
      </c>
      <c r="B160" s="178">
        <f>B125-B149</f>
        <v>0</v>
      </c>
      <c r="C160" s="181" t="s">
        <v>11</v>
      </c>
      <c r="D160" s="178">
        <f>D125-D149</f>
        <v>0</v>
      </c>
      <c r="E160" s="181" t="s">
        <v>11</v>
      </c>
      <c r="F160" s="178">
        <f>F125-F149</f>
        <v>0</v>
      </c>
      <c r="G160" s="181" t="s">
        <v>11</v>
      </c>
      <c r="H160" s="178">
        <f>H125-H149</f>
        <v>0</v>
      </c>
      <c r="I160" s="181" t="s">
        <v>11</v>
      </c>
      <c r="J160" s="178">
        <f>J125-J149</f>
        <v>0</v>
      </c>
      <c r="K160" s="181" t="s">
        <v>11</v>
      </c>
      <c r="L160" s="178">
        <f>L125-L149</f>
        <v>0</v>
      </c>
      <c r="M160" s="181" t="s">
        <v>11</v>
      </c>
      <c r="N160" s="178">
        <f>N125-N149</f>
        <v>0</v>
      </c>
      <c r="O160" s="182" t="s">
        <v>11</v>
      </c>
    </row>
    <row r="161" spans="1:15" x14ac:dyDescent="0.2">
      <c r="A161" s="163" t="s">
        <v>94</v>
      </c>
      <c r="B161" s="164">
        <f>'182 1 01 02050(09,10,11)'!B8</f>
        <v>0</v>
      </c>
      <c r="C161" s="164" t="s">
        <v>11</v>
      </c>
      <c r="D161" s="164">
        <f>'182 1 01 02050(09,10,11)'!C8</f>
        <v>0</v>
      </c>
      <c r="E161" s="164" t="s">
        <v>11</v>
      </c>
      <c r="F161" s="164">
        <f>'182 1 01 02050(09,10,11)'!E8</f>
        <v>0</v>
      </c>
      <c r="G161" s="164" t="s">
        <v>11</v>
      </c>
      <c r="H161" s="164">
        <f>'182 1 01 02050(09,10,11)'!G8</f>
        <v>0</v>
      </c>
      <c r="I161" s="164" t="s">
        <v>11</v>
      </c>
      <c r="J161" s="164">
        <f>'182 1 01 02050(09,10,11)'!I8</f>
        <v>0</v>
      </c>
      <c r="K161" s="164" t="s">
        <v>11</v>
      </c>
      <c r="L161" s="164">
        <f>'182 1 01 02050(09,10,11)'!K8</f>
        <v>0</v>
      </c>
      <c r="M161" s="164" t="s">
        <v>11</v>
      </c>
      <c r="N161" s="164">
        <f>'182 1 01 02050(09,10,11)'!M8</f>
        <v>0</v>
      </c>
      <c r="O161" s="165" t="s">
        <v>11</v>
      </c>
    </row>
    <row r="162" spans="1:15" ht="63" x14ac:dyDescent="0.2">
      <c r="A162" s="166" t="s">
        <v>126</v>
      </c>
      <c r="B162" s="40">
        <v>2E-3</v>
      </c>
      <c r="C162" s="40" t="s">
        <v>11</v>
      </c>
      <c r="D162" s="40">
        <v>2E-3</v>
      </c>
      <c r="E162" s="40" t="s">
        <v>11</v>
      </c>
      <c r="F162" s="40">
        <v>2E-3</v>
      </c>
      <c r="G162" s="40" t="s">
        <v>11</v>
      </c>
      <c r="H162" s="40">
        <v>2E-3</v>
      </c>
      <c r="I162" s="40" t="s">
        <v>11</v>
      </c>
      <c r="J162" s="40">
        <v>2E-3</v>
      </c>
      <c r="K162" s="40" t="s">
        <v>11</v>
      </c>
      <c r="L162" s="40">
        <v>2E-3</v>
      </c>
      <c r="M162" s="40" t="s">
        <v>11</v>
      </c>
      <c r="N162" s="40">
        <v>2E-3</v>
      </c>
      <c r="O162" s="167" t="s">
        <v>11</v>
      </c>
    </row>
    <row r="163" spans="1:15" x14ac:dyDescent="0.2">
      <c r="A163" s="168" t="s">
        <v>127</v>
      </c>
      <c r="B163" s="169">
        <f>ROUND(B164+B165+B166+B167+B168+B169+B170+B171+B172+B173,0)</f>
        <v>0</v>
      </c>
      <c r="C163" s="169" t="s">
        <v>11</v>
      </c>
      <c r="D163" s="169">
        <f>ROUND(D164+D165+D166+D167+D168+D169+D170+D171+D172+D173,0)</f>
        <v>0</v>
      </c>
      <c r="E163" s="169" t="s">
        <v>11</v>
      </c>
      <c r="F163" s="169">
        <f>ROUND(F164+F165+F166+F167+F168+F169+F170+F171+F172+F173,0)</f>
        <v>0</v>
      </c>
      <c r="G163" s="169" t="s">
        <v>11</v>
      </c>
      <c r="H163" s="169">
        <f>ROUND(H161*H162,0)</f>
        <v>0</v>
      </c>
      <c r="I163" s="169" t="s">
        <v>11</v>
      </c>
      <c r="J163" s="169">
        <f>ROUND(J161*J162,0)</f>
        <v>0</v>
      </c>
      <c r="K163" s="169" t="s">
        <v>11</v>
      </c>
      <c r="L163" s="169">
        <f>ROUND(L161*L162,0)</f>
        <v>0</v>
      </c>
      <c r="M163" s="169" t="s">
        <v>11</v>
      </c>
      <c r="N163" s="169">
        <f>ROUND(N161*N162,0)</f>
        <v>0</v>
      </c>
      <c r="O163" s="170" t="s">
        <v>11</v>
      </c>
    </row>
    <row r="164" spans="1:15" x14ac:dyDescent="0.2">
      <c r="A164" s="171" t="s">
        <v>115</v>
      </c>
      <c r="B164" s="157"/>
      <c r="C164" s="64">
        <f t="shared" ref="C164:C173" si="132">IF($B$163=0,0,B164/$B$163)</f>
        <v>0</v>
      </c>
      <c r="D164" s="157"/>
      <c r="E164" s="64">
        <f t="shared" ref="E164:E173" si="133">IF($D$163=0,0,D164/$D$163)</f>
        <v>0</v>
      </c>
      <c r="F164" s="157"/>
      <c r="G164" s="64">
        <f t="shared" ref="G164:G173" si="134">IF($F$163=0,0,F164/$F$163)</f>
        <v>0</v>
      </c>
      <c r="H164" s="157">
        <f>(ROUND(H$199*I164,0))</f>
        <v>0</v>
      </c>
      <c r="I164" s="64">
        <f>AVERAGE(E164,G164,C164)</f>
        <v>0</v>
      </c>
      <c r="J164" s="157">
        <f>(ROUND(J$199*K164,0))</f>
        <v>0</v>
      </c>
      <c r="K164" s="64">
        <f>I164</f>
        <v>0</v>
      </c>
      <c r="L164" s="157">
        <f>(ROUND(L$199*M164,0))</f>
        <v>0</v>
      </c>
      <c r="M164" s="64">
        <f>K164</f>
        <v>0</v>
      </c>
      <c r="N164" s="157">
        <f>(ROUND(N$199*O164,0))</f>
        <v>0</v>
      </c>
      <c r="O164" s="158">
        <f>M164</f>
        <v>0</v>
      </c>
    </row>
    <row r="165" spans="1:15" x14ac:dyDescent="0.2">
      <c r="A165" s="171" t="s">
        <v>116</v>
      </c>
      <c r="B165" s="157"/>
      <c r="C165" s="64">
        <f t="shared" si="132"/>
        <v>0</v>
      </c>
      <c r="D165" s="157"/>
      <c r="E165" s="64">
        <f t="shared" si="133"/>
        <v>0</v>
      </c>
      <c r="F165" s="157"/>
      <c r="G165" s="64">
        <f t="shared" si="134"/>
        <v>0</v>
      </c>
      <c r="H165" s="157">
        <f t="shared" ref="H165:H168" si="135">(ROUND(H$199*I165,0))</f>
        <v>0</v>
      </c>
      <c r="I165" s="64">
        <f t="shared" ref="I165:I173" si="136">AVERAGE(E165,G165,C165)</f>
        <v>0</v>
      </c>
      <c r="J165" s="157">
        <f t="shared" ref="J165:J168" si="137">(ROUND(J$199*K165,0))</f>
        <v>0</v>
      </c>
      <c r="K165" s="64">
        <f t="shared" ref="K165:K173" si="138">I165</f>
        <v>0</v>
      </c>
      <c r="L165" s="157">
        <f t="shared" ref="L165:L168" si="139">(ROUND(L$199*M165,0))</f>
        <v>0</v>
      </c>
      <c r="M165" s="64">
        <f t="shared" ref="M165:M173" si="140">K165</f>
        <v>0</v>
      </c>
      <c r="N165" s="157">
        <f t="shared" ref="N165:N168" si="141">(ROUND(N$199*O165,0))</f>
        <v>0</v>
      </c>
      <c r="O165" s="158">
        <f t="shared" ref="O165:O173" si="142">M165</f>
        <v>0</v>
      </c>
    </row>
    <row r="166" spans="1:15" x14ac:dyDescent="0.2">
      <c r="A166" s="171" t="s">
        <v>117</v>
      </c>
      <c r="B166" s="157"/>
      <c r="C166" s="64">
        <f t="shared" si="132"/>
        <v>0</v>
      </c>
      <c r="D166" s="157"/>
      <c r="E166" s="64">
        <f t="shared" si="133"/>
        <v>0</v>
      </c>
      <c r="F166" s="157"/>
      <c r="G166" s="64">
        <f t="shared" si="134"/>
        <v>0</v>
      </c>
      <c r="H166" s="157">
        <f t="shared" si="135"/>
        <v>0</v>
      </c>
      <c r="I166" s="64">
        <f t="shared" si="136"/>
        <v>0</v>
      </c>
      <c r="J166" s="157">
        <f t="shared" si="137"/>
        <v>0</v>
      </c>
      <c r="K166" s="64">
        <f t="shared" si="138"/>
        <v>0</v>
      </c>
      <c r="L166" s="157">
        <f t="shared" si="139"/>
        <v>0</v>
      </c>
      <c r="M166" s="64">
        <f t="shared" si="140"/>
        <v>0</v>
      </c>
      <c r="N166" s="157">
        <f t="shared" si="141"/>
        <v>0</v>
      </c>
      <c r="O166" s="158">
        <f t="shared" si="142"/>
        <v>0</v>
      </c>
    </row>
    <row r="167" spans="1:15" x14ac:dyDescent="0.2">
      <c r="A167" s="171" t="s">
        <v>118</v>
      </c>
      <c r="B167" s="157"/>
      <c r="C167" s="64">
        <f t="shared" si="132"/>
        <v>0</v>
      </c>
      <c r="D167" s="157"/>
      <c r="E167" s="64">
        <f t="shared" si="133"/>
        <v>0</v>
      </c>
      <c r="F167" s="157"/>
      <c r="G167" s="64">
        <f t="shared" si="134"/>
        <v>0</v>
      </c>
      <c r="H167" s="157">
        <f t="shared" si="135"/>
        <v>0</v>
      </c>
      <c r="I167" s="64">
        <f t="shared" si="136"/>
        <v>0</v>
      </c>
      <c r="J167" s="157">
        <f t="shared" si="137"/>
        <v>0</v>
      </c>
      <c r="K167" s="64">
        <f t="shared" si="138"/>
        <v>0</v>
      </c>
      <c r="L167" s="157">
        <f t="shared" si="139"/>
        <v>0</v>
      </c>
      <c r="M167" s="64">
        <f t="shared" si="140"/>
        <v>0</v>
      </c>
      <c r="N167" s="157">
        <f t="shared" si="141"/>
        <v>0</v>
      </c>
      <c r="O167" s="158">
        <f t="shared" si="142"/>
        <v>0</v>
      </c>
    </row>
    <row r="168" spans="1:15" x14ac:dyDescent="0.2">
      <c r="A168" s="171" t="s">
        <v>119</v>
      </c>
      <c r="B168" s="157"/>
      <c r="C168" s="64">
        <f t="shared" si="132"/>
        <v>0</v>
      </c>
      <c r="D168" s="157"/>
      <c r="E168" s="64">
        <f t="shared" si="133"/>
        <v>0</v>
      </c>
      <c r="F168" s="157"/>
      <c r="G168" s="64">
        <f t="shared" si="134"/>
        <v>0</v>
      </c>
      <c r="H168" s="157">
        <f t="shared" si="135"/>
        <v>0</v>
      </c>
      <c r="I168" s="64">
        <f t="shared" si="136"/>
        <v>0</v>
      </c>
      <c r="J168" s="157">
        <f t="shared" si="137"/>
        <v>0</v>
      </c>
      <c r="K168" s="64">
        <f t="shared" si="138"/>
        <v>0</v>
      </c>
      <c r="L168" s="157">
        <f t="shared" si="139"/>
        <v>0</v>
      </c>
      <c r="M168" s="64">
        <f t="shared" si="140"/>
        <v>0</v>
      </c>
      <c r="N168" s="157">
        <f t="shared" si="141"/>
        <v>0</v>
      </c>
      <c r="O168" s="158">
        <f t="shared" si="142"/>
        <v>0</v>
      </c>
    </row>
    <row r="169" spans="1:15" x14ac:dyDescent="0.2">
      <c r="A169" s="171" t="s">
        <v>120</v>
      </c>
      <c r="B169" s="157"/>
      <c r="C169" s="64">
        <f t="shared" si="132"/>
        <v>0</v>
      </c>
      <c r="D169" s="157"/>
      <c r="E169" s="64">
        <f t="shared" si="133"/>
        <v>0</v>
      </c>
      <c r="F169" s="157"/>
      <c r="G169" s="64">
        <f t="shared" si="134"/>
        <v>0</v>
      </c>
      <c r="H169" s="157">
        <f>(H163-H164-H165-H166-H167-H168-H170-H171-H172-H173)</f>
        <v>0</v>
      </c>
      <c r="I169" s="64">
        <f t="shared" si="136"/>
        <v>0</v>
      </c>
      <c r="J169" s="157">
        <f>(J163-J164-J165-J166-J167-J168-J170-J171-J172-J173)</f>
        <v>0</v>
      </c>
      <c r="K169" s="64">
        <f t="shared" si="138"/>
        <v>0</v>
      </c>
      <c r="L169" s="157">
        <f>(L163-L164-L165-L166-L167-L168-L170-L171-L172-L173)</f>
        <v>0</v>
      </c>
      <c r="M169" s="64">
        <f t="shared" si="140"/>
        <v>0</v>
      </c>
      <c r="N169" s="157">
        <f>(N163-N164-N165-N166-N167-N168-N170-N171-N172-N173)</f>
        <v>0</v>
      </c>
      <c r="O169" s="158">
        <f t="shared" si="142"/>
        <v>0</v>
      </c>
    </row>
    <row r="170" spans="1:15" x14ac:dyDescent="0.2">
      <c r="A170" s="171" t="s">
        <v>121</v>
      </c>
      <c r="B170" s="157"/>
      <c r="C170" s="64">
        <f t="shared" si="132"/>
        <v>0</v>
      </c>
      <c r="D170" s="157"/>
      <c r="E170" s="64">
        <f t="shared" si="133"/>
        <v>0</v>
      </c>
      <c r="F170" s="157"/>
      <c r="G170" s="64">
        <f t="shared" si="134"/>
        <v>0</v>
      </c>
      <c r="H170" s="157">
        <f t="shared" ref="H170:H173" si="143">(ROUND(H$199*I170,0))</f>
        <v>0</v>
      </c>
      <c r="I170" s="64">
        <f t="shared" si="136"/>
        <v>0</v>
      </c>
      <c r="J170" s="157">
        <f t="shared" ref="J170:J173" si="144">(ROUND(J$199*K170,0))</f>
        <v>0</v>
      </c>
      <c r="K170" s="64">
        <f t="shared" si="138"/>
        <v>0</v>
      </c>
      <c r="L170" s="157">
        <f t="shared" ref="L170:L173" si="145">(ROUND(L$199*M170,0))</f>
        <v>0</v>
      </c>
      <c r="M170" s="64">
        <f t="shared" si="140"/>
        <v>0</v>
      </c>
      <c r="N170" s="157">
        <f t="shared" ref="N170:N171" si="146">(ROUND(N$199*O170,0))</f>
        <v>0</v>
      </c>
      <c r="O170" s="158">
        <f t="shared" si="142"/>
        <v>0</v>
      </c>
    </row>
    <row r="171" spans="1:15" x14ac:dyDescent="0.2">
      <c r="A171" s="171" t="s">
        <v>122</v>
      </c>
      <c r="B171" s="157"/>
      <c r="C171" s="64">
        <f t="shared" si="132"/>
        <v>0</v>
      </c>
      <c r="D171" s="157"/>
      <c r="E171" s="64">
        <f t="shared" si="133"/>
        <v>0</v>
      </c>
      <c r="F171" s="157"/>
      <c r="G171" s="64">
        <f t="shared" si="134"/>
        <v>0</v>
      </c>
      <c r="H171" s="157">
        <f t="shared" si="143"/>
        <v>0</v>
      </c>
      <c r="I171" s="64">
        <f t="shared" si="136"/>
        <v>0</v>
      </c>
      <c r="J171" s="157">
        <f t="shared" si="144"/>
        <v>0</v>
      </c>
      <c r="K171" s="64">
        <f t="shared" si="138"/>
        <v>0</v>
      </c>
      <c r="L171" s="157">
        <f t="shared" si="145"/>
        <v>0</v>
      </c>
      <c r="M171" s="64">
        <f t="shared" si="140"/>
        <v>0</v>
      </c>
      <c r="N171" s="157">
        <f t="shared" si="146"/>
        <v>0</v>
      </c>
      <c r="O171" s="158">
        <f t="shared" si="142"/>
        <v>0</v>
      </c>
    </row>
    <row r="172" spans="1:15" x14ac:dyDescent="0.2">
      <c r="A172" s="171" t="s">
        <v>123</v>
      </c>
      <c r="B172" s="157"/>
      <c r="C172" s="64">
        <f t="shared" si="132"/>
        <v>0</v>
      </c>
      <c r="D172" s="157"/>
      <c r="E172" s="64">
        <f t="shared" si="133"/>
        <v>0</v>
      </c>
      <c r="F172" s="157"/>
      <c r="G172" s="64">
        <f t="shared" si="134"/>
        <v>0</v>
      </c>
      <c r="H172" s="157">
        <f t="shared" si="143"/>
        <v>0</v>
      </c>
      <c r="I172" s="64">
        <f t="shared" si="136"/>
        <v>0</v>
      </c>
      <c r="J172" s="157">
        <f t="shared" si="144"/>
        <v>0</v>
      </c>
      <c r="K172" s="64">
        <f t="shared" si="138"/>
        <v>0</v>
      </c>
      <c r="L172" s="157">
        <f t="shared" si="145"/>
        <v>0</v>
      </c>
      <c r="M172" s="64">
        <f t="shared" si="140"/>
        <v>0</v>
      </c>
      <c r="N172" s="157">
        <f>(ROUND(N$199*O172,0))</f>
        <v>0</v>
      </c>
      <c r="O172" s="158">
        <f t="shared" si="142"/>
        <v>0</v>
      </c>
    </row>
    <row r="173" spans="1:15" x14ac:dyDescent="0.2">
      <c r="A173" s="171" t="s">
        <v>124</v>
      </c>
      <c r="B173" s="157"/>
      <c r="C173" s="64">
        <f t="shared" si="132"/>
        <v>0</v>
      </c>
      <c r="D173" s="157"/>
      <c r="E173" s="64">
        <f t="shared" si="133"/>
        <v>0</v>
      </c>
      <c r="F173" s="157"/>
      <c r="G173" s="64">
        <f t="shared" si="134"/>
        <v>0</v>
      </c>
      <c r="H173" s="157">
        <f t="shared" si="143"/>
        <v>0</v>
      </c>
      <c r="I173" s="64">
        <f t="shared" si="136"/>
        <v>0</v>
      </c>
      <c r="J173" s="157">
        <f t="shared" si="144"/>
        <v>0</v>
      </c>
      <c r="K173" s="64">
        <f t="shared" si="138"/>
        <v>0</v>
      </c>
      <c r="L173" s="157">
        <f t="shared" si="145"/>
        <v>0</v>
      </c>
      <c r="M173" s="64">
        <f t="shared" si="140"/>
        <v>0</v>
      </c>
      <c r="N173" s="157">
        <f t="shared" ref="N173" si="147">(ROUND(N$199*O173,0))</f>
        <v>0</v>
      </c>
      <c r="O173" s="158">
        <f t="shared" si="142"/>
        <v>0</v>
      </c>
    </row>
    <row r="174" spans="1:15" ht="31.5" x14ac:dyDescent="0.2">
      <c r="A174" s="168" t="s">
        <v>128</v>
      </c>
      <c r="B174" s="169"/>
      <c r="C174" s="169" t="s">
        <v>11</v>
      </c>
      <c r="D174" s="169"/>
      <c r="E174" s="169" t="s">
        <v>11</v>
      </c>
      <c r="F174" s="169"/>
      <c r="G174" s="169" t="s">
        <v>11</v>
      </c>
      <c r="H174" s="169">
        <f>H175+H176+H177+H178+H179+H180+H181+H182+H183+H184</f>
        <v>0</v>
      </c>
      <c r="I174" s="169" t="s">
        <v>11</v>
      </c>
      <c r="J174" s="169">
        <f>J175+J176+J177+J178+J179+J180+J181+J182+J183+J184</f>
        <v>0</v>
      </c>
      <c r="K174" s="169" t="s">
        <v>11</v>
      </c>
      <c r="L174" s="169">
        <f>L175+L176+L177+L178+L179+L180+L181+L182+L183+L184</f>
        <v>0</v>
      </c>
      <c r="M174" s="169" t="s">
        <v>11</v>
      </c>
      <c r="N174" s="169">
        <f>N175+N176+N177+N178+N179+N180+N181+N182+N183+N184</f>
        <v>0</v>
      </c>
      <c r="O174" s="169" t="s">
        <v>11</v>
      </c>
    </row>
    <row r="175" spans="1:15" x14ac:dyDescent="0.2">
      <c r="A175" s="171" t="s">
        <v>115</v>
      </c>
      <c r="B175" s="172"/>
      <c r="C175" s="96" t="s">
        <v>11</v>
      </c>
      <c r="D175" s="172"/>
      <c r="E175" s="96" t="s">
        <v>11</v>
      </c>
      <c r="F175" s="172"/>
      <c r="G175" s="96" t="s">
        <v>11</v>
      </c>
      <c r="H175" s="172"/>
      <c r="I175" s="96" t="s">
        <v>11</v>
      </c>
      <c r="J175" s="172">
        <f t="shared" ref="J175:J177" si="148">H175</f>
        <v>0</v>
      </c>
      <c r="K175" s="96" t="s">
        <v>11</v>
      </c>
      <c r="L175" s="172">
        <f t="shared" ref="L175:L184" si="149">J175</f>
        <v>0</v>
      </c>
      <c r="M175" s="96" t="s">
        <v>11</v>
      </c>
      <c r="N175" s="172">
        <f t="shared" ref="N175:N184" si="150">L175</f>
        <v>0</v>
      </c>
      <c r="O175" s="96" t="s">
        <v>11</v>
      </c>
    </row>
    <row r="176" spans="1:15" x14ac:dyDescent="0.2">
      <c r="A176" s="171" t="s">
        <v>116</v>
      </c>
      <c r="B176" s="172"/>
      <c r="C176" s="96" t="s">
        <v>11</v>
      </c>
      <c r="D176" s="172"/>
      <c r="E176" s="96" t="s">
        <v>11</v>
      </c>
      <c r="F176" s="172"/>
      <c r="G176" s="96" t="s">
        <v>11</v>
      </c>
      <c r="H176" s="172"/>
      <c r="I176" s="96" t="s">
        <v>11</v>
      </c>
      <c r="J176" s="172">
        <f t="shared" si="148"/>
        <v>0</v>
      </c>
      <c r="K176" s="96" t="s">
        <v>11</v>
      </c>
      <c r="L176" s="172">
        <f t="shared" si="149"/>
        <v>0</v>
      </c>
      <c r="M176" s="96" t="s">
        <v>11</v>
      </c>
      <c r="N176" s="172">
        <f t="shared" si="150"/>
        <v>0</v>
      </c>
      <c r="O176" s="96" t="s">
        <v>11</v>
      </c>
    </row>
    <row r="177" spans="1:18" x14ac:dyDescent="0.2">
      <c r="A177" s="171" t="s">
        <v>117</v>
      </c>
      <c r="B177" s="172"/>
      <c r="C177" s="96" t="s">
        <v>11</v>
      </c>
      <c r="D177" s="172"/>
      <c r="E177" s="96" t="s">
        <v>11</v>
      </c>
      <c r="F177" s="172"/>
      <c r="G177" s="96" t="s">
        <v>11</v>
      </c>
      <c r="H177" s="172"/>
      <c r="I177" s="96" t="s">
        <v>11</v>
      </c>
      <c r="J177" s="172">
        <f t="shared" si="148"/>
        <v>0</v>
      </c>
      <c r="K177" s="96" t="s">
        <v>11</v>
      </c>
      <c r="L177" s="172">
        <f t="shared" si="149"/>
        <v>0</v>
      </c>
      <c r="M177" s="96" t="s">
        <v>11</v>
      </c>
      <c r="N177" s="172">
        <f t="shared" si="150"/>
        <v>0</v>
      </c>
      <c r="O177" s="96" t="s">
        <v>11</v>
      </c>
    </row>
    <row r="178" spans="1:18" x14ac:dyDescent="0.2">
      <c r="A178" s="171" t="s">
        <v>118</v>
      </c>
      <c r="B178" s="172"/>
      <c r="C178" s="96" t="s">
        <v>11</v>
      </c>
      <c r="D178" s="172"/>
      <c r="E178" s="96" t="s">
        <v>11</v>
      </c>
      <c r="F178" s="172"/>
      <c r="G178" s="96" t="s">
        <v>11</v>
      </c>
      <c r="H178" s="172"/>
      <c r="I178" s="96" t="s">
        <v>11</v>
      </c>
      <c r="J178" s="172">
        <f>H178</f>
        <v>0</v>
      </c>
      <c r="K178" s="96" t="s">
        <v>11</v>
      </c>
      <c r="L178" s="172">
        <f t="shared" si="149"/>
        <v>0</v>
      </c>
      <c r="M178" s="96" t="s">
        <v>11</v>
      </c>
      <c r="N178" s="172">
        <f t="shared" si="150"/>
        <v>0</v>
      </c>
      <c r="O178" s="96" t="s">
        <v>11</v>
      </c>
    </row>
    <row r="179" spans="1:18" x14ac:dyDescent="0.2">
      <c r="A179" s="171" t="s">
        <v>119</v>
      </c>
      <c r="B179" s="172"/>
      <c r="C179" s="96" t="s">
        <v>11</v>
      </c>
      <c r="D179" s="172"/>
      <c r="E179" s="96" t="s">
        <v>11</v>
      </c>
      <c r="F179" s="172"/>
      <c r="G179" s="96" t="s">
        <v>11</v>
      </c>
      <c r="H179" s="172"/>
      <c r="I179" s="96" t="s">
        <v>11</v>
      </c>
      <c r="J179" s="172">
        <f t="shared" ref="J179:J184" si="151">H179</f>
        <v>0</v>
      </c>
      <c r="K179" s="96" t="s">
        <v>11</v>
      </c>
      <c r="L179" s="172">
        <f t="shared" si="149"/>
        <v>0</v>
      </c>
      <c r="M179" s="96" t="s">
        <v>11</v>
      </c>
      <c r="N179" s="172">
        <f t="shared" si="150"/>
        <v>0</v>
      </c>
      <c r="O179" s="96" t="s">
        <v>11</v>
      </c>
    </row>
    <row r="180" spans="1:18" x14ac:dyDescent="0.2">
      <c r="A180" s="171" t="s">
        <v>120</v>
      </c>
      <c r="B180" s="172"/>
      <c r="C180" s="96" t="s">
        <v>11</v>
      </c>
      <c r="D180" s="172"/>
      <c r="E180" s="96" t="s">
        <v>11</v>
      </c>
      <c r="F180" s="172"/>
      <c r="G180" s="96" t="s">
        <v>11</v>
      </c>
      <c r="H180" s="172"/>
      <c r="I180" s="96" t="s">
        <v>11</v>
      </c>
      <c r="J180" s="172">
        <f t="shared" si="151"/>
        <v>0</v>
      </c>
      <c r="K180" s="96" t="s">
        <v>11</v>
      </c>
      <c r="L180" s="172">
        <f t="shared" si="149"/>
        <v>0</v>
      </c>
      <c r="M180" s="96" t="s">
        <v>11</v>
      </c>
      <c r="N180" s="172">
        <f t="shared" si="150"/>
        <v>0</v>
      </c>
      <c r="O180" s="96" t="s">
        <v>11</v>
      </c>
    </row>
    <row r="181" spans="1:18" x14ac:dyDescent="0.2">
      <c r="A181" s="171" t="s">
        <v>121</v>
      </c>
      <c r="B181" s="172"/>
      <c r="C181" s="96" t="s">
        <v>11</v>
      </c>
      <c r="D181" s="172"/>
      <c r="E181" s="96" t="s">
        <v>11</v>
      </c>
      <c r="F181" s="172"/>
      <c r="G181" s="96" t="s">
        <v>11</v>
      </c>
      <c r="H181" s="172"/>
      <c r="I181" s="96" t="s">
        <v>11</v>
      </c>
      <c r="J181" s="172">
        <f t="shared" si="151"/>
        <v>0</v>
      </c>
      <c r="K181" s="96" t="s">
        <v>11</v>
      </c>
      <c r="L181" s="172">
        <f t="shared" si="149"/>
        <v>0</v>
      </c>
      <c r="M181" s="96" t="s">
        <v>11</v>
      </c>
      <c r="N181" s="172">
        <f t="shared" si="150"/>
        <v>0</v>
      </c>
      <c r="O181" s="96" t="s">
        <v>11</v>
      </c>
    </row>
    <row r="182" spans="1:18" x14ac:dyDescent="0.2">
      <c r="A182" s="171" t="s">
        <v>122</v>
      </c>
      <c r="B182" s="172"/>
      <c r="C182" s="96" t="s">
        <v>11</v>
      </c>
      <c r="D182" s="172"/>
      <c r="E182" s="96" t="s">
        <v>11</v>
      </c>
      <c r="F182" s="172"/>
      <c r="G182" s="96" t="s">
        <v>11</v>
      </c>
      <c r="H182" s="172"/>
      <c r="I182" s="96" t="s">
        <v>11</v>
      </c>
      <c r="J182" s="172">
        <f t="shared" si="151"/>
        <v>0</v>
      </c>
      <c r="K182" s="96" t="s">
        <v>11</v>
      </c>
      <c r="L182" s="172">
        <f t="shared" si="149"/>
        <v>0</v>
      </c>
      <c r="M182" s="96" t="s">
        <v>11</v>
      </c>
      <c r="N182" s="172">
        <f t="shared" si="150"/>
        <v>0</v>
      </c>
      <c r="O182" s="96" t="s">
        <v>11</v>
      </c>
    </row>
    <row r="183" spans="1:18" x14ac:dyDescent="0.2">
      <c r="A183" s="171" t="s">
        <v>123</v>
      </c>
      <c r="B183" s="172"/>
      <c r="C183" s="96" t="s">
        <v>11</v>
      </c>
      <c r="D183" s="172"/>
      <c r="E183" s="96" t="s">
        <v>11</v>
      </c>
      <c r="F183" s="172"/>
      <c r="G183" s="96" t="s">
        <v>11</v>
      </c>
      <c r="H183" s="172"/>
      <c r="I183" s="96" t="s">
        <v>11</v>
      </c>
      <c r="J183" s="172">
        <f t="shared" si="151"/>
        <v>0</v>
      </c>
      <c r="K183" s="96" t="s">
        <v>11</v>
      </c>
      <c r="L183" s="172">
        <f t="shared" si="149"/>
        <v>0</v>
      </c>
      <c r="M183" s="96" t="s">
        <v>11</v>
      </c>
      <c r="N183" s="172">
        <f t="shared" si="150"/>
        <v>0</v>
      </c>
      <c r="O183" s="96" t="s">
        <v>11</v>
      </c>
    </row>
    <row r="184" spans="1:18" x14ac:dyDescent="0.2">
      <c r="A184" s="171" t="s">
        <v>124</v>
      </c>
      <c r="B184" s="172"/>
      <c r="C184" s="96" t="s">
        <v>11</v>
      </c>
      <c r="D184" s="172"/>
      <c r="E184" s="96" t="s">
        <v>11</v>
      </c>
      <c r="F184" s="172"/>
      <c r="G184" s="96" t="s">
        <v>11</v>
      </c>
      <c r="H184" s="172"/>
      <c r="I184" s="96" t="s">
        <v>11</v>
      </c>
      <c r="J184" s="172">
        <f t="shared" si="151"/>
        <v>0</v>
      </c>
      <c r="K184" s="96" t="s">
        <v>11</v>
      </c>
      <c r="L184" s="172">
        <f t="shared" si="149"/>
        <v>0</v>
      </c>
      <c r="M184" s="96" t="s">
        <v>11</v>
      </c>
      <c r="N184" s="172">
        <f t="shared" si="150"/>
        <v>0</v>
      </c>
      <c r="O184" s="96" t="s">
        <v>11</v>
      </c>
    </row>
    <row r="185" spans="1:18" x14ac:dyDescent="0.2">
      <c r="A185" s="175" t="s">
        <v>129</v>
      </c>
      <c r="B185" s="169">
        <f>SUM(B186:B195)</f>
        <v>0</v>
      </c>
      <c r="C185" s="169" t="s">
        <v>11</v>
      </c>
      <c r="D185" s="169">
        <f>SUM(D186:D195)</f>
        <v>0</v>
      </c>
      <c r="E185" s="169" t="s">
        <v>11</v>
      </c>
      <c r="F185" s="169">
        <f>SUM(F186:F195)</f>
        <v>0</v>
      </c>
      <c r="G185" s="169" t="s">
        <v>11</v>
      </c>
      <c r="H185" s="169">
        <f>SUM(H186:H195)</f>
        <v>0</v>
      </c>
      <c r="I185" s="169" t="s">
        <v>11</v>
      </c>
      <c r="J185" s="169">
        <f>SUM(J186:J195)</f>
        <v>0</v>
      </c>
      <c r="K185" s="169" t="s">
        <v>11</v>
      </c>
      <c r="L185" s="169">
        <f>SUM(L186:L195)</f>
        <v>0</v>
      </c>
      <c r="M185" s="169" t="s">
        <v>11</v>
      </c>
      <c r="N185" s="169">
        <f>SUM(N186:N195)</f>
        <v>0</v>
      </c>
      <c r="O185" s="169" t="s">
        <v>11</v>
      </c>
      <c r="P185" s="169">
        <f>P186+P187+P188+P189+P190+P191+P192+P193+P194+P195</f>
        <v>0</v>
      </c>
      <c r="Q185" s="169">
        <f>H185-P185</f>
        <v>0</v>
      </c>
      <c r="R185" s="176">
        <f>IFERROR(P185/H185,0)</f>
        <v>0</v>
      </c>
    </row>
    <row r="186" spans="1:18" x14ac:dyDescent="0.2">
      <c r="A186" s="171" t="s">
        <v>115</v>
      </c>
      <c r="B186" s="172">
        <f>B164+B175</f>
        <v>0</v>
      </c>
      <c r="C186" s="96">
        <f>IF(B$185=0,0,B186/B$185)</f>
        <v>0</v>
      </c>
      <c r="D186" s="172">
        <f>D164+D175</f>
        <v>0</v>
      </c>
      <c r="E186" s="96">
        <f>IF(D$185=0,0,D186/D$185)</f>
        <v>0</v>
      </c>
      <c r="F186" s="172">
        <f>F164+F175</f>
        <v>0</v>
      </c>
      <c r="G186" s="96">
        <f>IF(F$185=0,0,F186/F$185)</f>
        <v>0</v>
      </c>
      <c r="H186" s="172">
        <f>H164+H175</f>
        <v>0</v>
      </c>
      <c r="I186" s="96">
        <f>IF(H$185=0,0,H186/H$185)</f>
        <v>0</v>
      </c>
      <c r="J186" s="172">
        <f>J164+J175</f>
        <v>0</v>
      </c>
      <c r="K186" s="96">
        <f>IF(J$185=0,0,J186/J$185)</f>
        <v>0</v>
      </c>
      <c r="L186" s="172">
        <f>L164+L175</f>
        <v>0</v>
      </c>
      <c r="M186" s="96">
        <f>IF(L$185=0,0,L186/L$185)</f>
        <v>0</v>
      </c>
      <c r="N186" s="172">
        <f>N164+N175</f>
        <v>0</v>
      </c>
      <c r="O186" s="96">
        <f>IF(N$185=0,0,N186/N$185)</f>
        <v>0</v>
      </c>
      <c r="P186" s="172"/>
      <c r="Q186" s="172">
        <f t="shared" ref="Q186:Q195" si="152">H186-P186</f>
        <v>0</v>
      </c>
      <c r="R186" s="96">
        <f t="shared" ref="R186:R195" si="153">IFERROR(P186/H186,0)</f>
        <v>0</v>
      </c>
    </row>
    <row r="187" spans="1:18" x14ac:dyDescent="0.2">
      <c r="A187" s="171" t="s">
        <v>116</v>
      </c>
      <c r="B187" s="172">
        <f t="shared" ref="B187:D187" si="154">B165+B176</f>
        <v>0</v>
      </c>
      <c r="C187" s="96">
        <f t="shared" ref="C187:E195" si="155">IF(B$185=0,0,B187/B$185)</f>
        <v>0</v>
      </c>
      <c r="D187" s="172">
        <f t="shared" si="154"/>
        <v>0</v>
      </c>
      <c r="E187" s="96">
        <f t="shared" si="155"/>
        <v>0</v>
      </c>
      <c r="F187" s="172">
        <f t="shared" ref="F187:F195" si="156">F165+F176</f>
        <v>0</v>
      </c>
      <c r="G187" s="96">
        <f t="shared" ref="G187:G195" si="157">IF(F$185=0,0,F187/F$185)</f>
        <v>0</v>
      </c>
      <c r="H187" s="172">
        <f t="shared" ref="H187:H195" si="158">H165+H176</f>
        <v>0</v>
      </c>
      <c r="I187" s="96">
        <f t="shared" ref="I187:I195" si="159">IF(H$185=0,0,H187/H$185)</f>
        <v>0</v>
      </c>
      <c r="J187" s="172">
        <f t="shared" ref="J187:J195" si="160">J165+J176</f>
        <v>0</v>
      </c>
      <c r="K187" s="96">
        <f t="shared" ref="K187:K195" si="161">IF(J$185=0,0,J187/J$185)</f>
        <v>0</v>
      </c>
      <c r="L187" s="172">
        <f t="shared" ref="L187:L195" si="162">L165+L176</f>
        <v>0</v>
      </c>
      <c r="M187" s="96">
        <f t="shared" ref="M187:M195" si="163">IF(L$185=0,0,L187/L$185)</f>
        <v>0</v>
      </c>
      <c r="N187" s="172">
        <f t="shared" ref="N187:N195" si="164">N165+N176</f>
        <v>0</v>
      </c>
      <c r="O187" s="96">
        <f t="shared" ref="O187:O193" si="165">IF(N$185=0,0,N187/N$185)</f>
        <v>0</v>
      </c>
      <c r="P187" s="172"/>
      <c r="Q187" s="172">
        <f t="shared" si="152"/>
        <v>0</v>
      </c>
      <c r="R187" s="96">
        <f t="shared" si="153"/>
        <v>0</v>
      </c>
    </row>
    <row r="188" spans="1:18" x14ac:dyDescent="0.2">
      <c r="A188" s="171" t="s">
        <v>117</v>
      </c>
      <c r="B188" s="172">
        <f>B166+B177</f>
        <v>0</v>
      </c>
      <c r="C188" s="96">
        <f t="shared" si="155"/>
        <v>0</v>
      </c>
      <c r="D188" s="172">
        <f>D166+D177</f>
        <v>0</v>
      </c>
      <c r="E188" s="96">
        <f t="shared" si="155"/>
        <v>0</v>
      </c>
      <c r="F188" s="172">
        <f t="shared" si="156"/>
        <v>0</v>
      </c>
      <c r="G188" s="96">
        <f t="shared" si="157"/>
        <v>0</v>
      </c>
      <c r="H188" s="172">
        <f t="shared" si="158"/>
        <v>0</v>
      </c>
      <c r="I188" s="96">
        <f t="shared" si="159"/>
        <v>0</v>
      </c>
      <c r="J188" s="172">
        <f t="shared" si="160"/>
        <v>0</v>
      </c>
      <c r="K188" s="96">
        <f t="shared" si="161"/>
        <v>0</v>
      </c>
      <c r="L188" s="172">
        <f t="shared" si="162"/>
        <v>0</v>
      </c>
      <c r="M188" s="96">
        <f t="shared" si="163"/>
        <v>0</v>
      </c>
      <c r="N188" s="172">
        <f t="shared" si="164"/>
        <v>0</v>
      </c>
      <c r="O188" s="96">
        <f t="shared" si="165"/>
        <v>0</v>
      </c>
      <c r="P188" s="172"/>
      <c r="Q188" s="172">
        <f t="shared" si="152"/>
        <v>0</v>
      </c>
      <c r="R188" s="96">
        <f t="shared" si="153"/>
        <v>0</v>
      </c>
    </row>
    <row r="189" spans="1:18" x14ac:dyDescent="0.2">
      <c r="A189" s="171" t="s">
        <v>118</v>
      </c>
      <c r="B189" s="172">
        <f t="shared" ref="B189:D195" si="166">B167+B178</f>
        <v>0</v>
      </c>
      <c r="C189" s="96">
        <f t="shared" si="155"/>
        <v>0</v>
      </c>
      <c r="D189" s="172">
        <f t="shared" si="166"/>
        <v>0</v>
      </c>
      <c r="E189" s="96">
        <f t="shared" si="155"/>
        <v>0</v>
      </c>
      <c r="F189" s="172">
        <f t="shared" si="156"/>
        <v>0</v>
      </c>
      <c r="G189" s="96">
        <f t="shared" si="157"/>
        <v>0</v>
      </c>
      <c r="H189" s="172">
        <f t="shared" si="158"/>
        <v>0</v>
      </c>
      <c r="I189" s="96">
        <f t="shared" si="159"/>
        <v>0</v>
      </c>
      <c r="J189" s="172">
        <f t="shared" si="160"/>
        <v>0</v>
      </c>
      <c r="K189" s="96">
        <f t="shared" si="161"/>
        <v>0</v>
      </c>
      <c r="L189" s="172">
        <f t="shared" si="162"/>
        <v>0</v>
      </c>
      <c r="M189" s="96">
        <f t="shared" si="163"/>
        <v>0</v>
      </c>
      <c r="N189" s="172">
        <f t="shared" si="164"/>
        <v>0</v>
      </c>
      <c r="O189" s="96">
        <f t="shared" si="165"/>
        <v>0</v>
      </c>
      <c r="P189" s="172"/>
      <c r="Q189" s="172">
        <f t="shared" si="152"/>
        <v>0</v>
      </c>
      <c r="R189" s="96">
        <f t="shared" si="153"/>
        <v>0</v>
      </c>
    </row>
    <row r="190" spans="1:18" x14ac:dyDescent="0.2">
      <c r="A190" s="171" t="s">
        <v>119</v>
      </c>
      <c r="B190" s="172">
        <f t="shared" si="166"/>
        <v>0</v>
      </c>
      <c r="C190" s="96">
        <f t="shared" si="155"/>
        <v>0</v>
      </c>
      <c r="D190" s="172">
        <f t="shared" si="166"/>
        <v>0</v>
      </c>
      <c r="E190" s="96">
        <f t="shared" si="155"/>
        <v>0</v>
      </c>
      <c r="F190" s="172">
        <f t="shared" si="156"/>
        <v>0</v>
      </c>
      <c r="G190" s="96">
        <f t="shared" si="157"/>
        <v>0</v>
      </c>
      <c r="H190" s="172">
        <f t="shared" si="158"/>
        <v>0</v>
      </c>
      <c r="I190" s="96">
        <f t="shared" si="159"/>
        <v>0</v>
      </c>
      <c r="J190" s="172">
        <f t="shared" si="160"/>
        <v>0</v>
      </c>
      <c r="K190" s="96">
        <f t="shared" si="161"/>
        <v>0</v>
      </c>
      <c r="L190" s="172">
        <f t="shared" si="162"/>
        <v>0</v>
      </c>
      <c r="M190" s="96">
        <f t="shared" si="163"/>
        <v>0</v>
      </c>
      <c r="N190" s="172">
        <f t="shared" si="164"/>
        <v>0</v>
      </c>
      <c r="O190" s="96">
        <f t="shared" si="165"/>
        <v>0</v>
      </c>
      <c r="P190" s="172"/>
      <c r="Q190" s="172">
        <f t="shared" si="152"/>
        <v>0</v>
      </c>
      <c r="R190" s="96">
        <f t="shared" si="153"/>
        <v>0</v>
      </c>
    </row>
    <row r="191" spans="1:18" x14ac:dyDescent="0.2">
      <c r="A191" s="171" t="s">
        <v>120</v>
      </c>
      <c r="B191" s="172">
        <f t="shared" si="166"/>
        <v>0</v>
      </c>
      <c r="C191" s="96">
        <f t="shared" si="155"/>
        <v>0</v>
      </c>
      <c r="D191" s="172">
        <f t="shared" si="166"/>
        <v>0</v>
      </c>
      <c r="E191" s="96">
        <f t="shared" si="155"/>
        <v>0</v>
      </c>
      <c r="F191" s="172">
        <f t="shared" si="156"/>
        <v>0</v>
      </c>
      <c r="G191" s="96">
        <f t="shared" si="157"/>
        <v>0</v>
      </c>
      <c r="H191" s="172">
        <f t="shared" si="158"/>
        <v>0</v>
      </c>
      <c r="I191" s="96">
        <f t="shared" si="159"/>
        <v>0</v>
      </c>
      <c r="J191" s="172">
        <f t="shared" si="160"/>
        <v>0</v>
      </c>
      <c r="K191" s="96">
        <f t="shared" si="161"/>
        <v>0</v>
      </c>
      <c r="L191" s="172">
        <f t="shared" si="162"/>
        <v>0</v>
      </c>
      <c r="M191" s="96">
        <f t="shared" si="163"/>
        <v>0</v>
      </c>
      <c r="N191" s="172">
        <f t="shared" si="164"/>
        <v>0</v>
      </c>
      <c r="O191" s="96">
        <f t="shared" si="165"/>
        <v>0</v>
      </c>
      <c r="P191" s="172"/>
      <c r="Q191" s="172">
        <f t="shared" si="152"/>
        <v>0</v>
      </c>
      <c r="R191" s="96">
        <f t="shared" si="153"/>
        <v>0</v>
      </c>
    </row>
    <row r="192" spans="1:18" x14ac:dyDescent="0.2">
      <c r="A192" s="171" t="s">
        <v>121</v>
      </c>
      <c r="B192" s="172">
        <f t="shared" si="166"/>
        <v>0</v>
      </c>
      <c r="C192" s="96">
        <f t="shared" si="155"/>
        <v>0</v>
      </c>
      <c r="D192" s="172">
        <f t="shared" si="166"/>
        <v>0</v>
      </c>
      <c r="E192" s="96">
        <f t="shared" si="155"/>
        <v>0</v>
      </c>
      <c r="F192" s="172">
        <f t="shared" si="156"/>
        <v>0</v>
      </c>
      <c r="G192" s="96">
        <f t="shared" si="157"/>
        <v>0</v>
      </c>
      <c r="H192" s="172">
        <f t="shared" si="158"/>
        <v>0</v>
      </c>
      <c r="I192" s="96">
        <f t="shared" si="159"/>
        <v>0</v>
      </c>
      <c r="J192" s="172">
        <f t="shared" si="160"/>
        <v>0</v>
      </c>
      <c r="K192" s="96">
        <f t="shared" si="161"/>
        <v>0</v>
      </c>
      <c r="L192" s="172">
        <f t="shared" si="162"/>
        <v>0</v>
      </c>
      <c r="M192" s="96">
        <f t="shared" si="163"/>
        <v>0</v>
      </c>
      <c r="N192" s="172">
        <f t="shared" si="164"/>
        <v>0</v>
      </c>
      <c r="O192" s="96">
        <f t="shared" si="165"/>
        <v>0</v>
      </c>
      <c r="P192" s="172"/>
      <c r="Q192" s="172">
        <f t="shared" si="152"/>
        <v>0</v>
      </c>
      <c r="R192" s="96">
        <f t="shared" si="153"/>
        <v>0</v>
      </c>
    </row>
    <row r="193" spans="1:18" x14ac:dyDescent="0.2">
      <c r="A193" s="171" t="s">
        <v>122</v>
      </c>
      <c r="B193" s="172">
        <f t="shared" si="166"/>
        <v>0</v>
      </c>
      <c r="C193" s="96">
        <f t="shared" si="155"/>
        <v>0</v>
      </c>
      <c r="D193" s="172">
        <f t="shared" si="166"/>
        <v>0</v>
      </c>
      <c r="E193" s="96">
        <f t="shared" si="155"/>
        <v>0</v>
      </c>
      <c r="F193" s="172">
        <f t="shared" si="156"/>
        <v>0</v>
      </c>
      <c r="G193" s="96">
        <f t="shared" si="157"/>
        <v>0</v>
      </c>
      <c r="H193" s="172">
        <f t="shared" si="158"/>
        <v>0</v>
      </c>
      <c r="I193" s="96">
        <f t="shared" si="159"/>
        <v>0</v>
      </c>
      <c r="J193" s="172">
        <f t="shared" si="160"/>
        <v>0</v>
      </c>
      <c r="K193" s="96">
        <f t="shared" si="161"/>
        <v>0</v>
      </c>
      <c r="L193" s="172">
        <f t="shared" si="162"/>
        <v>0</v>
      </c>
      <c r="M193" s="96">
        <f t="shared" si="163"/>
        <v>0</v>
      </c>
      <c r="N193" s="172">
        <f>N171+N182</f>
        <v>0</v>
      </c>
      <c r="O193" s="96">
        <f t="shared" si="165"/>
        <v>0</v>
      </c>
      <c r="P193" s="172"/>
      <c r="Q193" s="172">
        <f t="shared" si="152"/>
        <v>0</v>
      </c>
      <c r="R193" s="96">
        <f t="shared" si="153"/>
        <v>0</v>
      </c>
    </row>
    <row r="194" spans="1:18" x14ac:dyDescent="0.2">
      <c r="A194" s="171" t="s">
        <v>123</v>
      </c>
      <c r="B194" s="172">
        <f t="shared" si="166"/>
        <v>0</v>
      </c>
      <c r="C194" s="96">
        <f t="shared" si="155"/>
        <v>0</v>
      </c>
      <c r="D194" s="172">
        <f t="shared" si="166"/>
        <v>0</v>
      </c>
      <c r="E194" s="96">
        <f t="shared" si="155"/>
        <v>0</v>
      </c>
      <c r="F194" s="172">
        <f t="shared" si="156"/>
        <v>0</v>
      </c>
      <c r="G194" s="96">
        <f t="shared" si="157"/>
        <v>0</v>
      </c>
      <c r="H194" s="172">
        <f t="shared" si="158"/>
        <v>0</v>
      </c>
      <c r="I194" s="96">
        <f t="shared" si="159"/>
        <v>0</v>
      </c>
      <c r="J194" s="172">
        <f t="shared" si="160"/>
        <v>0</v>
      </c>
      <c r="K194" s="96">
        <f t="shared" si="161"/>
        <v>0</v>
      </c>
      <c r="L194" s="172">
        <f t="shared" si="162"/>
        <v>0</v>
      </c>
      <c r="M194" s="96">
        <f t="shared" si="163"/>
        <v>0</v>
      </c>
      <c r="N194" s="172">
        <f t="shared" si="164"/>
        <v>0</v>
      </c>
      <c r="O194" s="96">
        <f>IF(N$185=0,0,N194/N$185)</f>
        <v>0</v>
      </c>
      <c r="P194" s="172"/>
      <c r="Q194" s="172">
        <f t="shared" si="152"/>
        <v>0</v>
      </c>
      <c r="R194" s="96">
        <f t="shared" si="153"/>
        <v>0</v>
      </c>
    </row>
    <row r="195" spans="1:18" x14ac:dyDescent="0.2">
      <c r="A195" s="171" t="s">
        <v>124</v>
      </c>
      <c r="B195" s="172">
        <f t="shared" si="166"/>
        <v>0</v>
      </c>
      <c r="C195" s="96">
        <f t="shared" si="155"/>
        <v>0</v>
      </c>
      <c r="D195" s="172">
        <f t="shared" si="166"/>
        <v>0</v>
      </c>
      <c r="E195" s="96">
        <f t="shared" si="155"/>
        <v>0</v>
      </c>
      <c r="F195" s="172">
        <f t="shared" si="156"/>
        <v>0</v>
      </c>
      <c r="G195" s="96">
        <f t="shared" si="157"/>
        <v>0</v>
      </c>
      <c r="H195" s="172">
        <f t="shared" si="158"/>
        <v>0</v>
      </c>
      <c r="I195" s="96">
        <f t="shared" si="159"/>
        <v>0</v>
      </c>
      <c r="J195" s="172">
        <f t="shared" si="160"/>
        <v>0</v>
      </c>
      <c r="K195" s="96">
        <f t="shared" si="161"/>
        <v>0</v>
      </c>
      <c r="L195" s="172">
        <f t="shared" si="162"/>
        <v>0</v>
      </c>
      <c r="M195" s="96">
        <f t="shared" si="163"/>
        <v>0</v>
      </c>
      <c r="N195" s="172">
        <f t="shared" si="164"/>
        <v>0</v>
      </c>
      <c r="O195" s="96">
        <f t="shared" ref="O195" si="167">IF(N$185=0,0,N195/N$185)</f>
        <v>0</v>
      </c>
      <c r="P195" s="172"/>
      <c r="Q195" s="172">
        <f t="shared" si="152"/>
        <v>0</v>
      </c>
      <c r="R195" s="96">
        <f t="shared" si="153"/>
        <v>0</v>
      </c>
    </row>
    <row r="196" spans="1:18" ht="32.25" thickBot="1" x14ac:dyDescent="0.25">
      <c r="A196" s="177" t="s">
        <v>135</v>
      </c>
      <c r="B196" s="178">
        <f>B161-B185</f>
        <v>0</v>
      </c>
      <c r="C196" s="181" t="s">
        <v>11</v>
      </c>
      <c r="D196" s="178">
        <f>D161-D185</f>
        <v>0</v>
      </c>
      <c r="E196" s="181" t="s">
        <v>11</v>
      </c>
      <c r="F196" s="178">
        <f>F161-F185</f>
        <v>0</v>
      </c>
      <c r="G196" s="181" t="s">
        <v>11</v>
      </c>
      <c r="H196" s="178">
        <f>H161-H185</f>
        <v>0</v>
      </c>
      <c r="I196" s="181" t="s">
        <v>11</v>
      </c>
      <c r="J196" s="178">
        <f>J161-J185</f>
        <v>0</v>
      </c>
      <c r="K196" s="181" t="s">
        <v>11</v>
      </c>
      <c r="L196" s="178">
        <f>L161-L185</f>
        <v>0</v>
      </c>
      <c r="M196" s="181" t="s">
        <v>11</v>
      </c>
      <c r="N196" s="178">
        <f>N161-N185</f>
        <v>0</v>
      </c>
      <c r="O196" s="182" t="s">
        <v>11</v>
      </c>
    </row>
    <row r="197" spans="1:18" x14ac:dyDescent="0.2">
      <c r="A197" s="163" t="s">
        <v>136</v>
      </c>
      <c r="B197" s="164">
        <f>'182 1 01 02080'!B21</f>
        <v>0</v>
      </c>
      <c r="C197" s="164" t="s">
        <v>11</v>
      </c>
      <c r="D197" s="164">
        <f>'182 1 01 02080'!C21</f>
        <v>0</v>
      </c>
      <c r="E197" s="164" t="s">
        <v>11</v>
      </c>
      <c r="F197" s="164">
        <f>'182 1 01 02080'!E21</f>
        <v>0</v>
      </c>
      <c r="G197" s="164" t="s">
        <v>11</v>
      </c>
      <c r="H197" s="164">
        <f>'182 1 01 02080'!G21</f>
        <v>0</v>
      </c>
      <c r="I197" s="164" t="s">
        <v>11</v>
      </c>
      <c r="J197" s="164">
        <f>'182 1 01 02080'!I21</f>
        <v>0</v>
      </c>
      <c r="K197" s="164" t="s">
        <v>11</v>
      </c>
      <c r="L197" s="164">
        <f>'182 1 01 02080'!K21</f>
        <v>0</v>
      </c>
      <c r="M197" s="164" t="s">
        <v>11</v>
      </c>
      <c r="N197" s="164">
        <f>'182 1 01 02080'!M21</f>
        <v>0</v>
      </c>
      <c r="O197" s="165" t="s">
        <v>11</v>
      </c>
    </row>
    <row r="198" spans="1:18" ht="63" x14ac:dyDescent="0.2">
      <c r="A198" s="166" t="s">
        <v>126</v>
      </c>
      <c r="B198" s="40">
        <v>2E-3</v>
      </c>
      <c r="C198" s="40" t="s">
        <v>11</v>
      </c>
      <c r="D198" s="40">
        <v>2E-3</v>
      </c>
      <c r="E198" s="40" t="s">
        <v>11</v>
      </c>
      <c r="F198" s="40">
        <v>2E-3</v>
      </c>
      <c r="G198" s="40" t="s">
        <v>11</v>
      </c>
      <c r="H198" s="40">
        <v>2E-3</v>
      </c>
      <c r="I198" s="40" t="s">
        <v>11</v>
      </c>
      <c r="J198" s="40">
        <v>2E-3</v>
      </c>
      <c r="K198" s="40" t="s">
        <v>11</v>
      </c>
      <c r="L198" s="40">
        <v>2E-3</v>
      </c>
      <c r="M198" s="40" t="s">
        <v>11</v>
      </c>
      <c r="N198" s="40">
        <v>2E-3</v>
      </c>
      <c r="O198" s="167" t="s">
        <v>11</v>
      </c>
    </row>
    <row r="199" spans="1:18" x14ac:dyDescent="0.2">
      <c r="A199" s="168" t="s">
        <v>127</v>
      </c>
      <c r="B199" s="169">
        <f>ROUND(B200+B201+B202+B203+B204+B205+B206+B207+B208+B209,0)</f>
        <v>0</v>
      </c>
      <c r="C199" s="169" t="s">
        <v>11</v>
      </c>
      <c r="D199" s="169">
        <f>ROUND(D200+D201+D202+D203+D204+D205+D206+D207+D208+D209,0)</f>
        <v>0</v>
      </c>
      <c r="E199" s="169" t="s">
        <v>11</v>
      </c>
      <c r="F199" s="169">
        <f>ROUND(F200+F201+F202+F203+F204+F205+F206+F207+F208+F209,0)</f>
        <v>0</v>
      </c>
      <c r="G199" s="169" t="s">
        <v>11</v>
      </c>
      <c r="H199" s="169">
        <f>ROUND(H197*H198,0)</f>
        <v>0</v>
      </c>
      <c r="I199" s="169" t="s">
        <v>11</v>
      </c>
      <c r="J199" s="169">
        <f>ROUND(J197*J198,0)</f>
        <v>0</v>
      </c>
      <c r="K199" s="169" t="s">
        <v>11</v>
      </c>
      <c r="L199" s="169">
        <f>ROUND(L197*L198,0)</f>
        <v>0</v>
      </c>
      <c r="M199" s="169" t="s">
        <v>11</v>
      </c>
      <c r="N199" s="169">
        <f>ROUND(N197*N198,0)</f>
        <v>0</v>
      </c>
      <c r="O199" s="170" t="s">
        <v>11</v>
      </c>
    </row>
    <row r="200" spans="1:18" x14ac:dyDescent="0.2">
      <c r="A200" s="171" t="s">
        <v>115</v>
      </c>
      <c r="B200" s="157"/>
      <c r="C200" s="64">
        <f t="shared" ref="C200:C209" si="168">IF($B$199=0,0,B200/$B$199)</f>
        <v>0</v>
      </c>
      <c r="D200" s="157"/>
      <c r="E200" s="64">
        <f t="shared" ref="E200:E209" si="169">IF($D$199=0,0,D200/$D$199)</f>
        <v>0</v>
      </c>
      <c r="F200" s="157"/>
      <c r="G200" s="64">
        <f t="shared" ref="G200:G209" si="170">IF($F$199=0,0,F200/$F$199)</f>
        <v>0</v>
      </c>
      <c r="H200" s="157">
        <f>(ROUND(H$199*I200,0))</f>
        <v>0</v>
      </c>
      <c r="I200" s="64">
        <f>AVERAGE(E200,G200,C200)</f>
        <v>0</v>
      </c>
      <c r="J200" s="157">
        <f>(ROUND(J$199*K200,0))</f>
        <v>0</v>
      </c>
      <c r="K200" s="64">
        <f>I200</f>
        <v>0</v>
      </c>
      <c r="L200" s="157">
        <f>(ROUND(L$199*M200,0))</f>
        <v>0</v>
      </c>
      <c r="M200" s="64">
        <f>K200</f>
        <v>0</v>
      </c>
      <c r="N200" s="157">
        <f>(ROUND(N$199*O200,0))</f>
        <v>0</v>
      </c>
      <c r="O200" s="158">
        <f>M200</f>
        <v>0</v>
      </c>
    </row>
    <row r="201" spans="1:18" x14ac:dyDescent="0.2">
      <c r="A201" s="171" t="s">
        <v>116</v>
      </c>
      <c r="B201" s="157"/>
      <c r="C201" s="64">
        <f t="shared" si="168"/>
        <v>0</v>
      </c>
      <c r="D201" s="157"/>
      <c r="E201" s="64">
        <f t="shared" si="169"/>
        <v>0</v>
      </c>
      <c r="F201" s="157"/>
      <c r="G201" s="64">
        <f t="shared" si="170"/>
        <v>0</v>
      </c>
      <c r="H201" s="157">
        <f t="shared" ref="H201:J204" si="171">(ROUND(H$199*I201,0))</f>
        <v>0</v>
      </c>
      <c r="I201" s="64">
        <f t="shared" ref="I201:I209" si="172">AVERAGE(E201,G201,C201)</f>
        <v>0</v>
      </c>
      <c r="J201" s="157">
        <f t="shared" si="171"/>
        <v>0</v>
      </c>
      <c r="K201" s="64">
        <f t="shared" ref="K201:K209" si="173">I201</f>
        <v>0</v>
      </c>
      <c r="L201" s="157">
        <f t="shared" ref="L201:L204" si="174">(ROUND(L$199*M201,0))</f>
        <v>0</v>
      </c>
      <c r="M201" s="64">
        <f t="shared" ref="M201:M209" si="175">K201</f>
        <v>0</v>
      </c>
      <c r="N201" s="157">
        <f t="shared" ref="N201:N204" si="176">(ROUND(N$199*O201,0))</f>
        <v>0</v>
      </c>
      <c r="O201" s="158">
        <f t="shared" ref="O201:O209" si="177">M201</f>
        <v>0</v>
      </c>
    </row>
    <row r="202" spans="1:18" x14ac:dyDescent="0.2">
      <c r="A202" s="171" t="s">
        <v>117</v>
      </c>
      <c r="B202" s="157"/>
      <c r="C202" s="64">
        <f t="shared" si="168"/>
        <v>0</v>
      </c>
      <c r="D202" s="157"/>
      <c r="E202" s="64">
        <f t="shared" si="169"/>
        <v>0</v>
      </c>
      <c r="F202" s="157"/>
      <c r="G202" s="64">
        <f t="shared" si="170"/>
        <v>0</v>
      </c>
      <c r="H202" s="157">
        <f t="shared" si="171"/>
        <v>0</v>
      </c>
      <c r="I202" s="64">
        <f t="shared" si="172"/>
        <v>0</v>
      </c>
      <c r="J202" s="157">
        <f t="shared" si="171"/>
        <v>0</v>
      </c>
      <c r="K202" s="64">
        <f t="shared" si="173"/>
        <v>0</v>
      </c>
      <c r="L202" s="157">
        <f t="shared" si="174"/>
        <v>0</v>
      </c>
      <c r="M202" s="64">
        <f t="shared" si="175"/>
        <v>0</v>
      </c>
      <c r="N202" s="157">
        <f t="shared" si="176"/>
        <v>0</v>
      </c>
      <c r="O202" s="158">
        <f t="shared" si="177"/>
        <v>0</v>
      </c>
    </row>
    <row r="203" spans="1:18" x14ac:dyDescent="0.2">
      <c r="A203" s="171" t="s">
        <v>118</v>
      </c>
      <c r="B203" s="157"/>
      <c r="C203" s="64">
        <f t="shared" si="168"/>
        <v>0</v>
      </c>
      <c r="D203" s="157"/>
      <c r="E203" s="64">
        <f t="shared" si="169"/>
        <v>0</v>
      </c>
      <c r="F203" s="157"/>
      <c r="G203" s="64">
        <f t="shared" si="170"/>
        <v>0</v>
      </c>
      <c r="H203" s="157">
        <f t="shared" si="171"/>
        <v>0</v>
      </c>
      <c r="I203" s="64">
        <f t="shared" si="172"/>
        <v>0</v>
      </c>
      <c r="J203" s="157">
        <f t="shared" si="171"/>
        <v>0</v>
      </c>
      <c r="K203" s="64">
        <f t="shared" si="173"/>
        <v>0</v>
      </c>
      <c r="L203" s="157">
        <f t="shared" si="174"/>
        <v>0</v>
      </c>
      <c r="M203" s="64">
        <f t="shared" si="175"/>
        <v>0</v>
      </c>
      <c r="N203" s="157">
        <f t="shared" si="176"/>
        <v>0</v>
      </c>
      <c r="O203" s="158">
        <f t="shared" si="177"/>
        <v>0</v>
      </c>
    </row>
    <row r="204" spans="1:18" x14ac:dyDescent="0.2">
      <c r="A204" s="171" t="s">
        <v>119</v>
      </c>
      <c r="B204" s="157"/>
      <c r="C204" s="64">
        <f t="shared" si="168"/>
        <v>0</v>
      </c>
      <c r="D204" s="157"/>
      <c r="E204" s="64">
        <f t="shared" si="169"/>
        <v>0</v>
      </c>
      <c r="F204" s="157"/>
      <c r="G204" s="64">
        <f t="shared" si="170"/>
        <v>0</v>
      </c>
      <c r="H204" s="157">
        <f t="shared" si="171"/>
        <v>0</v>
      </c>
      <c r="I204" s="64">
        <f t="shared" si="172"/>
        <v>0</v>
      </c>
      <c r="J204" s="157">
        <f t="shared" si="171"/>
        <v>0</v>
      </c>
      <c r="K204" s="64">
        <f t="shared" si="173"/>
        <v>0</v>
      </c>
      <c r="L204" s="157">
        <f t="shared" si="174"/>
        <v>0</v>
      </c>
      <c r="M204" s="64">
        <f t="shared" si="175"/>
        <v>0</v>
      </c>
      <c r="N204" s="157">
        <f t="shared" si="176"/>
        <v>0</v>
      </c>
      <c r="O204" s="158">
        <f t="shared" si="177"/>
        <v>0</v>
      </c>
    </row>
    <row r="205" spans="1:18" x14ac:dyDescent="0.2">
      <c r="A205" s="171" t="s">
        <v>120</v>
      </c>
      <c r="B205" s="157"/>
      <c r="C205" s="64">
        <f t="shared" si="168"/>
        <v>0</v>
      </c>
      <c r="D205" s="157"/>
      <c r="E205" s="64">
        <f t="shared" si="169"/>
        <v>0</v>
      </c>
      <c r="F205" s="157"/>
      <c r="G205" s="64">
        <f t="shared" si="170"/>
        <v>0</v>
      </c>
      <c r="H205" s="157">
        <f>(H199-H200-H201-H202-H203-H204-H206-H207-H208-H209)</f>
        <v>0</v>
      </c>
      <c r="I205" s="64">
        <f t="shared" si="172"/>
        <v>0</v>
      </c>
      <c r="J205" s="157">
        <f>(J199-J200-J201-J202-J203-J204-J206-J207-J208-J209)</f>
        <v>0</v>
      </c>
      <c r="K205" s="64">
        <f t="shared" si="173"/>
        <v>0</v>
      </c>
      <c r="L205" s="157">
        <f>(L199-L200-L201-L202-L203-L204-L206-L207-L208-L209)</f>
        <v>0</v>
      </c>
      <c r="M205" s="64">
        <f t="shared" si="175"/>
        <v>0</v>
      </c>
      <c r="N205" s="157">
        <f>(N199-N200-N201-N202-N203-N204-N206-N207-N208-N209)</f>
        <v>0</v>
      </c>
      <c r="O205" s="158">
        <f t="shared" si="177"/>
        <v>0</v>
      </c>
    </row>
    <row r="206" spans="1:18" x14ac:dyDescent="0.2">
      <c r="A206" s="171" t="s">
        <v>121</v>
      </c>
      <c r="B206" s="157"/>
      <c r="C206" s="64">
        <f t="shared" si="168"/>
        <v>0</v>
      </c>
      <c r="D206" s="157"/>
      <c r="E206" s="64">
        <f t="shared" si="169"/>
        <v>0</v>
      </c>
      <c r="F206" s="157"/>
      <c r="G206" s="64">
        <f t="shared" si="170"/>
        <v>0</v>
      </c>
      <c r="H206" s="157">
        <f t="shared" ref="H206:J209" si="178">(ROUND(H$199*I206,0))</f>
        <v>0</v>
      </c>
      <c r="I206" s="64">
        <f t="shared" si="172"/>
        <v>0</v>
      </c>
      <c r="J206" s="157">
        <f t="shared" si="178"/>
        <v>0</v>
      </c>
      <c r="K206" s="64">
        <f t="shared" si="173"/>
        <v>0</v>
      </c>
      <c r="L206" s="157">
        <f t="shared" ref="L206:L209" si="179">(ROUND(L$199*M206,0))</f>
        <v>0</v>
      </c>
      <c r="M206" s="64">
        <f t="shared" si="175"/>
        <v>0</v>
      </c>
      <c r="N206" s="157">
        <f t="shared" ref="N206:N207" si="180">(ROUND(N$199*O206,0))</f>
        <v>0</v>
      </c>
      <c r="O206" s="158">
        <f t="shared" si="177"/>
        <v>0</v>
      </c>
    </row>
    <row r="207" spans="1:18" x14ac:dyDescent="0.2">
      <c r="A207" s="171" t="s">
        <v>122</v>
      </c>
      <c r="B207" s="157"/>
      <c r="C207" s="64">
        <f t="shared" si="168"/>
        <v>0</v>
      </c>
      <c r="D207" s="157"/>
      <c r="E207" s="64">
        <f t="shared" si="169"/>
        <v>0</v>
      </c>
      <c r="F207" s="157"/>
      <c r="G207" s="64">
        <f t="shared" si="170"/>
        <v>0</v>
      </c>
      <c r="H207" s="157">
        <f t="shared" si="178"/>
        <v>0</v>
      </c>
      <c r="I207" s="64">
        <f t="shared" si="172"/>
        <v>0</v>
      </c>
      <c r="J207" s="157">
        <f t="shared" si="178"/>
        <v>0</v>
      </c>
      <c r="K207" s="64">
        <f t="shared" si="173"/>
        <v>0</v>
      </c>
      <c r="L207" s="157">
        <f t="shared" si="179"/>
        <v>0</v>
      </c>
      <c r="M207" s="64">
        <f t="shared" si="175"/>
        <v>0</v>
      </c>
      <c r="N207" s="157">
        <f t="shared" si="180"/>
        <v>0</v>
      </c>
      <c r="O207" s="158">
        <f t="shared" si="177"/>
        <v>0</v>
      </c>
    </row>
    <row r="208" spans="1:18" x14ac:dyDescent="0.2">
      <c r="A208" s="171" t="s">
        <v>123</v>
      </c>
      <c r="B208" s="157"/>
      <c r="C208" s="64">
        <f t="shared" si="168"/>
        <v>0</v>
      </c>
      <c r="D208" s="157"/>
      <c r="E208" s="64">
        <f t="shared" si="169"/>
        <v>0</v>
      </c>
      <c r="F208" s="157"/>
      <c r="G208" s="64">
        <f t="shared" si="170"/>
        <v>0</v>
      </c>
      <c r="H208" s="157">
        <f t="shared" si="178"/>
        <v>0</v>
      </c>
      <c r="I208" s="64">
        <f t="shared" si="172"/>
        <v>0</v>
      </c>
      <c r="J208" s="157">
        <f t="shared" si="178"/>
        <v>0</v>
      </c>
      <c r="K208" s="64">
        <f t="shared" si="173"/>
        <v>0</v>
      </c>
      <c r="L208" s="157">
        <f t="shared" si="179"/>
        <v>0</v>
      </c>
      <c r="M208" s="64">
        <f t="shared" si="175"/>
        <v>0</v>
      </c>
      <c r="N208" s="157">
        <f>(ROUND(N$199*O208,0))</f>
        <v>0</v>
      </c>
      <c r="O208" s="158">
        <f t="shared" si="177"/>
        <v>0</v>
      </c>
    </row>
    <row r="209" spans="1:18" x14ac:dyDescent="0.2">
      <c r="A209" s="171" t="s">
        <v>124</v>
      </c>
      <c r="B209" s="157"/>
      <c r="C209" s="64">
        <f t="shared" si="168"/>
        <v>0</v>
      </c>
      <c r="D209" s="157"/>
      <c r="E209" s="64">
        <f t="shared" si="169"/>
        <v>0</v>
      </c>
      <c r="F209" s="157"/>
      <c r="G209" s="64">
        <f t="shared" si="170"/>
        <v>0</v>
      </c>
      <c r="H209" s="157">
        <f t="shared" si="178"/>
        <v>0</v>
      </c>
      <c r="I209" s="64">
        <f t="shared" si="172"/>
        <v>0</v>
      </c>
      <c r="J209" s="157">
        <f t="shared" si="178"/>
        <v>0</v>
      </c>
      <c r="K209" s="64">
        <f t="shared" si="173"/>
        <v>0</v>
      </c>
      <c r="L209" s="157">
        <f t="shared" si="179"/>
        <v>0</v>
      </c>
      <c r="M209" s="64">
        <f t="shared" si="175"/>
        <v>0</v>
      </c>
      <c r="N209" s="157">
        <f t="shared" ref="N209" si="181">(ROUND(N$199*O209,0))</f>
        <v>0</v>
      </c>
      <c r="O209" s="158">
        <f t="shared" si="177"/>
        <v>0</v>
      </c>
    </row>
    <row r="210" spans="1:18" ht="31.5" x14ac:dyDescent="0.2">
      <c r="A210" s="168" t="s">
        <v>128</v>
      </c>
      <c r="B210" s="169"/>
      <c r="C210" s="169" t="s">
        <v>11</v>
      </c>
      <c r="D210" s="169"/>
      <c r="E210" s="169" t="s">
        <v>11</v>
      </c>
      <c r="F210" s="169"/>
      <c r="G210" s="169" t="s">
        <v>11</v>
      </c>
      <c r="H210" s="169">
        <f>H211+H212+H213+H214+H215+H216+H217+H218+H219+H220</f>
        <v>0</v>
      </c>
      <c r="I210" s="169" t="s">
        <v>11</v>
      </c>
      <c r="J210" s="169">
        <f>J211+J212+J213+J214+J215+J216+J217+J218+J219+J220</f>
        <v>0</v>
      </c>
      <c r="K210" s="169" t="s">
        <v>11</v>
      </c>
      <c r="L210" s="169">
        <f>L211+L212+L213+L214+L215+L216+L217+L218+L219+L220</f>
        <v>0</v>
      </c>
      <c r="M210" s="169" t="s">
        <v>11</v>
      </c>
      <c r="N210" s="169">
        <f>N211+N212+N213+N214+N215+N216+N217+N218+N219+N220</f>
        <v>0</v>
      </c>
      <c r="O210" s="169" t="s">
        <v>11</v>
      </c>
    </row>
    <row r="211" spans="1:18" x14ac:dyDescent="0.2">
      <c r="A211" s="171" t="s">
        <v>115</v>
      </c>
      <c r="B211" s="172"/>
      <c r="C211" s="96" t="s">
        <v>11</v>
      </c>
      <c r="D211" s="172"/>
      <c r="E211" s="96" t="s">
        <v>11</v>
      </c>
      <c r="F211" s="172"/>
      <c r="G211" s="96" t="s">
        <v>11</v>
      </c>
      <c r="H211" s="172"/>
      <c r="I211" s="96" t="s">
        <v>11</v>
      </c>
      <c r="J211" s="172">
        <f t="shared" ref="J211:J213" si="182">H211</f>
        <v>0</v>
      </c>
      <c r="K211" s="96" t="s">
        <v>11</v>
      </c>
      <c r="L211" s="172">
        <f t="shared" ref="L211:L220" si="183">J211</f>
        <v>0</v>
      </c>
      <c r="M211" s="96" t="s">
        <v>11</v>
      </c>
      <c r="N211" s="172">
        <f t="shared" ref="N211:N220" si="184">L211</f>
        <v>0</v>
      </c>
      <c r="O211" s="96" t="s">
        <v>11</v>
      </c>
    </row>
    <row r="212" spans="1:18" x14ac:dyDescent="0.2">
      <c r="A212" s="171" t="s">
        <v>116</v>
      </c>
      <c r="B212" s="172"/>
      <c r="C212" s="96" t="s">
        <v>11</v>
      </c>
      <c r="D212" s="172"/>
      <c r="E212" s="96" t="s">
        <v>11</v>
      </c>
      <c r="F212" s="172"/>
      <c r="G212" s="96" t="s">
        <v>11</v>
      </c>
      <c r="H212" s="172"/>
      <c r="I212" s="96" t="s">
        <v>11</v>
      </c>
      <c r="J212" s="172">
        <f t="shared" si="182"/>
        <v>0</v>
      </c>
      <c r="K212" s="96" t="s">
        <v>11</v>
      </c>
      <c r="L212" s="172">
        <f t="shared" si="183"/>
        <v>0</v>
      </c>
      <c r="M212" s="96" t="s">
        <v>11</v>
      </c>
      <c r="N212" s="172">
        <f t="shared" si="184"/>
        <v>0</v>
      </c>
      <c r="O212" s="96" t="s">
        <v>11</v>
      </c>
    </row>
    <row r="213" spans="1:18" x14ac:dyDescent="0.2">
      <c r="A213" s="171" t="s">
        <v>117</v>
      </c>
      <c r="B213" s="172"/>
      <c r="C213" s="96" t="s">
        <v>11</v>
      </c>
      <c r="D213" s="172"/>
      <c r="E213" s="96" t="s">
        <v>11</v>
      </c>
      <c r="F213" s="172"/>
      <c r="G213" s="96" t="s">
        <v>11</v>
      </c>
      <c r="H213" s="172"/>
      <c r="I213" s="96" t="s">
        <v>11</v>
      </c>
      <c r="J213" s="172">
        <f t="shared" si="182"/>
        <v>0</v>
      </c>
      <c r="K213" s="96" t="s">
        <v>11</v>
      </c>
      <c r="L213" s="172">
        <f t="shared" si="183"/>
        <v>0</v>
      </c>
      <c r="M213" s="96" t="s">
        <v>11</v>
      </c>
      <c r="N213" s="172">
        <f t="shared" si="184"/>
        <v>0</v>
      </c>
      <c r="O213" s="96" t="s">
        <v>11</v>
      </c>
    </row>
    <row r="214" spans="1:18" x14ac:dyDescent="0.2">
      <c r="A214" s="171" t="s">
        <v>118</v>
      </c>
      <c r="B214" s="172"/>
      <c r="C214" s="96" t="s">
        <v>11</v>
      </c>
      <c r="D214" s="172"/>
      <c r="E214" s="96" t="s">
        <v>11</v>
      </c>
      <c r="F214" s="172"/>
      <c r="G214" s="96" t="s">
        <v>11</v>
      </c>
      <c r="H214" s="172"/>
      <c r="I214" s="96" t="s">
        <v>11</v>
      </c>
      <c r="J214" s="172">
        <f>H214</f>
        <v>0</v>
      </c>
      <c r="K214" s="96" t="s">
        <v>11</v>
      </c>
      <c r="L214" s="172">
        <f t="shared" si="183"/>
        <v>0</v>
      </c>
      <c r="M214" s="96" t="s">
        <v>11</v>
      </c>
      <c r="N214" s="172">
        <f t="shared" si="184"/>
        <v>0</v>
      </c>
      <c r="O214" s="96" t="s">
        <v>11</v>
      </c>
    </row>
    <row r="215" spans="1:18" x14ac:dyDescent="0.2">
      <c r="A215" s="171" t="s">
        <v>119</v>
      </c>
      <c r="B215" s="172"/>
      <c r="C215" s="96" t="s">
        <v>11</v>
      </c>
      <c r="D215" s="172"/>
      <c r="E215" s="96" t="s">
        <v>11</v>
      </c>
      <c r="F215" s="172"/>
      <c r="G215" s="96" t="s">
        <v>11</v>
      </c>
      <c r="H215" s="172"/>
      <c r="I215" s="96" t="s">
        <v>11</v>
      </c>
      <c r="J215" s="172">
        <f t="shared" ref="J215:J220" si="185">H215</f>
        <v>0</v>
      </c>
      <c r="K215" s="96" t="s">
        <v>11</v>
      </c>
      <c r="L215" s="172">
        <f t="shared" si="183"/>
        <v>0</v>
      </c>
      <c r="M215" s="96" t="s">
        <v>11</v>
      </c>
      <c r="N215" s="172">
        <f t="shared" si="184"/>
        <v>0</v>
      </c>
      <c r="O215" s="96" t="s">
        <v>11</v>
      </c>
    </row>
    <row r="216" spans="1:18" x14ac:dyDescent="0.2">
      <c r="A216" s="171" t="s">
        <v>120</v>
      </c>
      <c r="B216" s="172"/>
      <c r="C216" s="96" t="s">
        <v>11</v>
      </c>
      <c r="D216" s="172"/>
      <c r="E216" s="96" t="s">
        <v>11</v>
      </c>
      <c r="F216" s="172"/>
      <c r="G216" s="96" t="s">
        <v>11</v>
      </c>
      <c r="H216" s="172"/>
      <c r="I216" s="96" t="s">
        <v>11</v>
      </c>
      <c r="J216" s="172">
        <f t="shared" si="185"/>
        <v>0</v>
      </c>
      <c r="K216" s="96" t="s">
        <v>11</v>
      </c>
      <c r="L216" s="172">
        <f t="shared" si="183"/>
        <v>0</v>
      </c>
      <c r="M216" s="96" t="s">
        <v>11</v>
      </c>
      <c r="N216" s="172">
        <f t="shared" si="184"/>
        <v>0</v>
      </c>
      <c r="O216" s="96" t="s">
        <v>11</v>
      </c>
    </row>
    <row r="217" spans="1:18" x14ac:dyDescent="0.2">
      <c r="A217" s="171" t="s">
        <v>121</v>
      </c>
      <c r="B217" s="172"/>
      <c r="C217" s="96" t="s">
        <v>11</v>
      </c>
      <c r="D217" s="172"/>
      <c r="E217" s="96" t="s">
        <v>11</v>
      </c>
      <c r="F217" s="172"/>
      <c r="G217" s="96" t="s">
        <v>11</v>
      </c>
      <c r="H217" s="172"/>
      <c r="I217" s="96" t="s">
        <v>11</v>
      </c>
      <c r="J217" s="172">
        <f t="shared" si="185"/>
        <v>0</v>
      </c>
      <c r="K217" s="96" t="s">
        <v>11</v>
      </c>
      <c r="L217" s="172">
        <f t="shared" si="183"/>
        <v>0</v>
      </c>
      <c r="M217" s="96" t="s">
        <v>11</v>
      </c>
      <c r="N217" s="172">
        <f t="shared" si="184"/>
        <v>0</v>
      </c>
      <c r="O217" s="96" t="s">
        <v>11</v>
      </c>
    </row>
    <row r="218" spans="1:18" x14ac:dyDescent="0.2">
      <c r="A218" s="171" t="s">
        <v>122</v>
      </c>
      <c r="B218" s="172"/>
      <c r="C218" s="96" t="s">
        <v>11</v>
      </c>
      <c r="D218" s="172"/>
      <c r="E218" s="96" t="s">
        <v>11</v>
      </c>
      <c r="F218" s="172"/>
      <c r="G218" s="96" t="s">
        <v>11</v>
      </c>
      <c r="H218" s="172"/>
      <c r="I218" s="96" t="s">
        <v>11</v>
      </c>
      <c r="J218" s="172">
        <f t="shared" si="185"/>
        <v>0</v>
      </c>
      <c r="K218" s="96" t="s">
        <v>11</v>
      </c>
      <c r="L218" s="172">
        <f t="shared" si="183"/>
        <v>0</v>
      </c>
      <c r="M218" s="96" t="s">
        <v>11</v>
      </c>
      <c r="N218" s="172">
        <f t="shared" si="184"/>
        <v>0</v>
      </c>
      <c r="O218" s="96" t="s">
        <v>11</v>
      </c>
    </row>
    <row r="219" spans="1:18" x14ac:dyDescent="0.2">
      <c r="A219" s="171" t="s">
        <v>123</v>
      </c>
      <c r="B219" s="172"/>
      <c r="C219" s="96" t="s">
        <v>11</v>
      </c>
      <c r="D219" s="172"/>
      <c r="E219" s="96" t="s">
        <v>11</v>
      </c>
      <c r="F219" s="172"/>
      <c r="G219" s="96" t="s">
        <v>11</v>
      </c>
      <c r="H219" s="172"/>
      <c r="I219" s="96" t="s">
        <v>11</v>
      </c>
      <c r="J219" s="172">
        <f t="shared" si="185"/>
        <v>0</v>
      </c>
      <c r="K219" s="96" t="s">
        <v>11</v>
      </c>
      <c r="L219" s="172">
        <f t="shared" si="183"/>
        <v>0</v>
      </c>
      <c r="M219" s="96" t="s">
        <v>11</v>
      </c>
      <c r="N219" s="172">
        <f t="shared" si="184"/>
        <v>0</v>
      </c>
      <c r="O219" s="96" t="s">
        <v>11</v>
      </c>
    </row>
    <row r="220" spans="1:18" x14ac:dyDescent="0.2">
      <c r="A220" s="171" t="s">
        <v>124</v>
      </c>
      <c r="B220" s="172"/>
      <c r="C220" s="96" t="s">
        <v>11</v>
      </c>
      <c r="D220" s="172"/>
      <c r="E220" s="96" t="s">
        <v>11</v>
      </c>
      <c r="F220" s="172"/>
      <c r="G220" s="96" t="s">
        <v>11</v>
      </c>
      <c r="H220" s="172"/>
      <c r="I220" s="96" t="s">
        <v>11</v>
      </c>
      <c r="J220" s="172">
        <f t="shared" si="185"/>
        <v>0</v>
      </c>
      <c r="K220" s="96" t="s">
        <v>11</v>
      </c>
      <c r="L220" s="172">
        <f t="shared" si="183"/>
        <v>0</v>
      </c>
      <c r="M220" s="96" t="s">
        <v>11</v>
      </c>
      <c r="N220" s="172">
        <f t="shared" si="184"/>
        <v>0</v>
      </c>
      <c r="O220" s="96" t="s">
        <v>11</v>
      </c>
    </row>
    <row r="221" spans="1:18" x14ac:dyDescent="0.2">
      <c r="A221" s="175" t="s">
        <v>129</v>
      </c>
      <c r="B221" s="169">
        <f>SUM(B222:B231)</f>
        <v>0</v>
      </c>
      <c r="C221" s="169" t="s">
        <v>11</v>
      </c>
      <c r="D221" s="169">
        <f>SUM(D222:D231)</f>
        <v>0</v>
      </c>
      <c r="E221" s="169" t="s">
        <v>11</v>
      </c>
      <c r="F221" s="169">
        <f>SUM(F222:F231)</f>
        <v>0</v>
      </c>
      <c r="G221" s="169" t="s">
        <v>11</v>
      </c>
      <c r="H221" s="169">
        <f>SUM(H222:H231)</f>
        <v>0</v>
      </c>
      <c r="I221" s="169" t="s">
        <v>11</v>
      </c>
      <c r="J221" s="169">
        <f>SUM(J222:J231)</f>
        <v>0</v>
      </c>
      <c r="K221" s="169" t="s">
        <v>11</v>
      </c>
      <c r="L221" s="169">
        <f>SUM(L222:L231)</f>
        <v>0</v>
      </c>
      <c r="M221" s="169" t="s">
        <v>11</v>
      </c>
      <c r="N221" s="169">
        <f>SUM(N222:N231)</f>
        <v>0</v>
      </c>
      <c r="O221" s="169" t="s">
        <v>11</v>
      </c>
      <c r="P221" s="169">
        <f>P222+P223+P224+P225+P226+P227+P228+P229+P230+P231</f>
        <v>0</v>
      </c>
      <c r="Q221" s="169">
        <f>H221-P221</f>
        <v>0</v>
      </c>
      <c r="R221" s="176">
        <f>IFERROR(P221/H221,0)</f>
        <v>0</v>
      </c>
    </row>
    <row r="222" spans="1:18" x14ac:dyDescent="0.2">
      <c r="A222" s="171" t="s">
        <v>115</v>
      </c>
      <c r="B222" s="172">
        <f>B200+B211</f>
        <v>0</v>
      </c>
      <c r="C222" s="96">
        <f>IF(B$221=0,0,B222/B$221)</f>
        <v>0</v>
      </c>
      <c r="D222" s="172">
        <f>D200+D211</f>
        <v>0</v>
      </c>
      <c r="E222" s="96">
        <f>IF(D$221=0,0,D222/D$221)</f>
        <v>0</v>
      </c>
      <c r="F222" s="172">
        <f>F200+F211</f>
        <v>0</v>
      </c>
      <c r="G222" s="96">
        <f>IF(F$221=0,0,F222/F$221)</f>
        <v>0</v>
      </c>
      <c r="H222" s="172">
        <f>H200+H211</f>
        <v>0</v>
      </c>
      <c r="I222" s="96">
        <f>IF(H$221=0,0,H222/H$221)</f>
        <v>0</v>
      </c>
      <c r="J222" s="172">
        <f>J200+J211</f>
        <v>0</v>
      </c>
      <c r="K222" s="96">
        <f>IF(J$221=0,0,J222/J$221)</f>
        <v>0</v>
      </c>
      <c r="L222" s="172">
        <f>L200+L211</f>
        <v>0</v>
      </c>
      <c r="M222" s="96">
        <f>IF(L$221=0,0,L222/L$221)</f>
        <v>0</v>
      </c>
      <c r="N222" s="172">
        <f>N200+N211</f>
        <v>0</v>
      </c>
      <c r="O222" s="96">
        <f>IF(N$221=0,0,N222/N$221)</f>
        <v>0</v>
      </c>
      <c r="P222" s="172"/>
      <c r="Q222" s="172">
        <f t="shared" ref="Q222:Q231" si="186">H222-P222</f>
        <v>0</v>
      </c>
      <c r="R222" s="96">
        <f t="shared" ref="R222:R231" si="187">IFERROR(P222/H222,0)</f>
        <v>0</v>
      </c>
    </row>
    <row r="223" spans="1:18" x14ac:dyDescent="0.2">
      <c r="A223" s="171" t="s">
        <v>116</v>
      </c>
      <c r="B223" s="172">
        <f t="shared" ref="B223:D223" si="188">B201+B212</f>
        <v>0</v>
      </c>
      <c r="C223" s="96">
        <f t="shared" ref="C223:E231" si="189">IF(B$221=0,0,B223/B$221)</f>
        <v>0</v>
      </c>
      <c r="D223" s="172">
        <f t="shared" si="188"/>
        <v>0</v>
      </c>
      <c r="E223" s="96">
        <f t="shared" si="189"/>
        <v>0</v>
      </c>
      <c r="F223" s="172">
        <f t="shared" ref="F223:F231" si="190">F201+F212</f>
        <v>0</v>
      </c>
      <c r="G223" s="96">
        <f t="shared" ref="G223:G231" si="191">IF(F$221=0,0,F223/F$221)</f>
        <v>0</v>
      </c>
      <c r="H223" s="172">
        <f t="shared" ref="H223:H231" si="192">H201+H212</f>
        <v>0</v>
      </c>
      <c r="I223" s="96">
        <f t="shared" ref="I223:I231" si="193">IF(H$221=0,0,H223/H$221)</f>
        <v>0</v>
      </c>
      <c r="J223" s="172">
        <f t="shared" ref="J223:J231" si="194">J201+J212</f>
        <v>0</v>
      </c>
      <c r="K223" s="96">
        <f t="shared" ref="K223:K231" si="195">IF(J$221=0,0,J223/J$221)</f>
        <v>0</v>
      </c>
      <c r="L223" s="172">
        <f t="shared" ref="L223:L231" si="196">L201+L212</f>
        <v>0</v>
      </c>
      <c r="M223" s="96">
        <f t="shared" ref="M223:M226" si="197">IF(L$221=0,0,L223/L$221)</f>
        <v>0</v>
      </c>
      <c r="N223" s="172">
        <f t="shared" ref="N223:N231" si="198">N201+N212</f>
        <v>0</v>
      </c>
      <c r="O223" s="96">
        <f t="shared" ref="O223:O231" si="199">IF(N$221=0,0,N223/N$221)</f>
        <v>0</v>
      </c>
      <c r="P223" s="172"/>
      <c r="Q223" s="172">
        <f t="shared" si="186"/>
        <v>0</v>
      </c>
      <c r="R223" s="96">
        <f t="shared" si="187"/>
        <v>0</v>
      </c>
    </row>
    <row r="224" spans="1:18" x14ac:dyDescent="0.2">
      <c r="A224" s="171" t="s">
        <v>117</v>
      </c>
      <c r="B224" s="172">
        <f>B202+B213</f>
        <v>0</v>
      </c>
      <c r="C224" s="96">
        <f t="shared" si="189"/>
        <v>0</v>
      </c>
      <c r="D224" s="172">
        <f>D202+D213</f>
        <v>0</v>
      </c>
      <c r="E224" s="96">
        <f t="shared" si="189"/>
        <v>0</v>
      </c>
      <c r="F224" s="172">
        <f t="shared" si="190"/>
        <v>0</v>
      </c>
      <c r="G224" s="96">
        <f t="shared" si="191"/>
        <v>0</v>
      </c>
      <c r="H224" s="172">
        <f t="shared" si="192"/>
        <v>0</v>
      </c>
      <c r="I224" s="96">
        <f t="shared" si="193"/>
        <v>0</v>
      </c>
      <c r="J224" s="172">
        <f t="shared" si="194"/>
        <v>0</v>
      </c>
      <c r="K224" s="96">
        <f t="shared" si="195"/>
        <v>0</v>
      </c>
      <c r="L224" s="172">
        <f t="shared" si="196"/>
        <v>0</v>
      </c>
      <c r="M224" s="96">
        <f t="shared" si="197"/>
        <v>0</v>
      </c>
      <c r="N224" s="172">
        <f t="shared" si="198"/>
        <v>0</v>
      </c>
      <c r="O224" s="96">
        <f t="shared" si="199"/>
        <v>0</v>
      </c>
      <c r="P224" s="172"/>
      <c r="Q224" s="172">
        <f t="shared" si="186"/>
        <v>0</v>
      </c>
      <c r="R224" s="96">
        <f t="shared" si="187"/>
        <v>0</v>
      </c>
    </row>
    <row r="225" spans="1:18" x14ac:dyDescent="0.2">
      <c r="A225" s="171" t="s">
        <v>118</v>
      </c>
      <c r="B225" s="172">
        <f t="shared" ref="B225:D231" si="200">B203+B214</f>
        <v>0</v>
      </c>
      <c r="C225" s="96">
        <f t="shared" si="189"/>
        <v>0</v>
      </c>
      <c r="D225" s="172">
        <f t="shared" si="200"/>
        <v>0</v>
      </c>
      <c r="E225" s="96">
        <f t="shared" si="189"/>
        <v>0</v>
      </c>
      <c r="F225" s="172">
        <f t="shared" si="190"/>
        <v>0</v>
      </c>
      <c r="G225" s="96">
        <f t="shared" si="191"/>
        <v>0</v>
      </c>
      <c r="H225" s="172">
        <f t="shared" si="192"/>
        <v>0</v>
      </c>
      <c r="I225" s="96">
        <f t="shared" si="193"/>
        <v>0</v>
      </c>
      <c r="J225" s="172">
        <f t="shared" si="194"/>
        <v>0</v>
      </c>
      <c r="K225" s="96">
        <f t="shared" si="195"/>
        <v>0</v>
      </c>
      <c r="L225" s="172">
        <f t="shared" si="196"/>
        <v>0</v>
      </c>
      <c r="M225" s="96">
        <f t="shared" si="197"/>
        <v>0</v>
      </c>
      <c r="N225" s="172">
        <f t="shared" si="198"/>
        <v>0</v>
      </c>
      <c r="O225" s="96">
        <f t="shared" si="199"/>
        <v>0</v>
      </c>
      <c r="P225" s="172"/>
      <c r="Q225" s="172">
        <f t="shared" si="186"/>
        <v>0</v>
      </c>
      <c r="R225" s="96">
        <f t="shared" si="187"/>
        <v>0</v>
      </c>
    </row>
    <row r="226" spans="1:18" x14ac:dyDescent="0.2">
      <c r="A226" s="171" t="s">
        <v>119</v>
      </c>
      <c r="B226" s="172">
        <f t="shared" si="200"/>
        <v>0</v>
      </c>
      <c r="C226" s="96">
        <f t="shared" si="189"/>
        <v>0</v>
      </c>
      <c r="D226" s="172">
        <f t="shared" si="200"/>
        <v>0</v>
      </c>
      <c r="E226" s="96">
        <f t="shared" si="189"/>
        <v>0</v>
      </c>
      <c r="F226" s="172">
        <f t="shared" si="190"/>
        <v>0</v>
      </c>
      <c r="G226" s="96">
        <f t="shared" si="191"/>
        <v>0</v>
      </c>
      <c r="H226" s="172">
        <f t="shared" si="192"/>
        <v>0</v>
      </c>
      <c r="I226" s="96">
        <f t="shared" si="193"/>
        <v>0</v>
      </c>
      <c r="J226" s="172">
        <f t="shared" si="194"/>
        <v>0</v>
      </c>
      <c r="K226" s="96">
        <f t="shared" si="195"/>
        <v>0</v>
      </c>
      <c r="L226" s="172">
        <f t="shared" si="196"/>
        <v>0</v>
      </c>
      <c r="M226" s="96">
        <f t="shared" si="197"/>
        <v>0</v>
      </c>
      <c r="N226" s="172">
        <f t="shared" si="198"/>
        <v>0</v>
      </c>
      <c r="O226" s="96">
        <f t="shared" si="199"/>
        <v>0</v>
      </c>
      <c r="P226" s="172"/>
      <c r="Q226" s="172">
        <f t="shared" si="186"/>
        <v>0</v>
      </c>
      <c r="R226" s="96">
        <f t="shared" si="187"/>
        <v>0</v>
      </c>
    </row>
    <row r="227" spans="1:18" x14ac:dyDescent="0.2">
      <c r="A227" s="171" t="s">
        <v>120</v>
      </c>
      <c r="B227" s="172">
        <f t="shared" si="200"/>
        <v>0</v>
      </c>
      <c r="C227" s="96">
        <f t="shared" si="189"/>
        <v>0</v>
      </c>
      <c r="D227" s="172">
        <f t="shared" si="200"/>
        <v>0</v>
      </c>
      <c r="E227" s="96">
        <f t="shared" si="189"/>
        <v>0</v>
      </c>
      <c r="F227" s="172">
        <f t="shared" si="190"/>
        <v>0</v>
      </c>
      <c r="G227" s="96">
        <f t="shared" si="191"/>
        <v>0</v>
      </c>
      <c r="H227" s="172">
        <f t="shared" si="192"/>
        <v>0</v>
      </c>
      <c r="I227" s="96">
        <f t="shared" si="193"/>
        <v>0</v>
      </c>
      <c r="J227" s="172">
        <f t="shared" si="194"/>
        <v>0</v>
      </c>
      <c r="K227" s="96">
        <f t="shared" si="195"/>
        <v>0</v>
      </c>
      <c r="L227" s="172">
        <f t="shared" si="196"/>
        <v>0</v>
      </c>
      <c r="M227" s="96">
        <f>IF(L$221=0,0,L227/L$221)</f>
        <v>0</v>
      </c>
      <c r="N227" s="172">
        <f t="shared" si="198"/>
        <v>0</v>
      </c>
      <c r="O227" s="96">
        <f t="shared" si="199"/>
        <v>0</v>
      </c>
      <c r="P227" s="172"/>
      <c r="Q227" s="172">
        <f t="shared" si="186"/>
        <v>0</v>
      </c>
      <c r="R227" s="96">
        <f t="shared" si="187"/>
        <v>0</v>
      </c>
    </row>
    <row r="228" spans="1:18" x14ac:dyDescent="0.2">
      <c r="A228" s="171" t="s">
        <v>121</v>
      </c>
      <c r="B228" s="172">
        <f t="shared" si="200"/>
        <v>0</v>
      </c>
      <c r="C228" s="96">
        <f t="shared" si="189"/>
        <v>0</v>
      </c>
      <c r="D228" s="172">
        <f t="shared" si="200"/>
        <v>0</v>
      </c>
      <c r="E228" s="96">
        <f t="shared" si="189"/>
        <v>0</v>
      </c>
      <c r="F228" s="172">
        <f t="shared" si="190"/>
        <v>0</v>
      </c>
      <c r="G228" s="96">
        <f t="shared" si="191"/>
        <v>0</v>
      </c>
      <c r="H228" s="172">
        <f t="shared" si="192"/>
        <v>0</v>
      </c>
      <c r="I228" s="96">
        <f t="shared" si="193"/>
        <v>0</v>
      </c>
      <c r="J228" s="172">
        <f t="shared" si="194"/>
        <v>0</v>
      </c>
      <c r="K228" s="96">
        <f t="shared" si="195"/>
        <v>0</v>
      </c>
      <c r="L228" s="172">
        <f t="shared" si="196"/>
        <v>0</v>
      </c>
      <c r="M228" s="96">
        <f t="shared" ref="M228:M231" si="201">IF(L$221=0,0,L228/L$221)</f>
        <v>0</v>
      </c>
      <c r="N228" s="172">
        <f t="shared" si="198"/>
        <v>0</v>
      </c>
      <c r="O228" s="96">
        <f t="shared" si="199"/>
        <v>0</v>
      </c>
      <c r="P228" s="172"/>
      <c r="Q228" s="172">
        <f t="shared" si="186"/>
        <v>0</v>
      </c>
      <c r="R228" s="96">
        <f t="shared" si="187"/>
        <v>0</v>
      </c>
    </row>
    <row r="229" spans="1:18" x14ac:dyDescent="0.2">
      <c r="A229" s="171" t="s">
        <v>122</v>
      </c>
      <c r="B229" s="172">
        <f t="shared" si="200"/>
        <v>0</v>
      </c>
      <c r="C229" s="96">
        <f t="shared" si="189"/>
        <v>0</v>
      </c>
      <c r="D229" s="172">
        <f t="shared" si="200"/>
        <v>0</v>
      </c>
      <c r="E229" s="96">
        <f t="shared" si="189"/>
        <v>0</v>
      </c>
      <c r="F229" s="172">
        <f t="shared" si="190"/>
        <v>0</v>
      </c>
      <c r="G229" s="96">
        <f t="shared" si="191"/>
        <v>0</v>
      </c>
      <c r="H229" s="172">
        <f t="shared" si="192"/>
        <v>0</v>
      </c>
      <c r="I229" s="96">
        <f t="shared" si="193"/>
        <v>0</v>
      </c>
      <c r="J229" s="172">
        <f t="shared" si="194"/>
        <v>0</v>
      </c>
      <c r="K229" s="96">
        <f t="shared" si="195"/>
        <v>0</v>
      </c>
      <c r="L229" s="172">
        <f t="shared" si="196"/>
        <v>0</v>
      </c>
      <c r="M229" s="96">
        <f t="shared" si="201"/>
        <v>0</v>
      </c>
      <c r="N229" s="172">
        <f>N207+N218</f>
        <v>0</v>
      </c>
      <c r="O229" s="96">
        <f t="shared" si="199"/>
        <v>0</v>
      </c>
      <c r="P229" s="172"/>
      <c r="Q229" s="172">
        <f t="shared" si="186"/>
        <v>0</v>
      </c>
      <c r="R229" s="96">
        <f t="shared" si="187"/>
        <v>0</v>
      </c>
    </row>
    <row r="230" spans="1:18" x14ac:dyDescent="0.2">
      <c r="A230" s="171" t="s">
        <v>123</v>
      </c>
      <c r="B230" s="172">
        <f t="shared" si="200"/>
        <v>0</v>
      </c>
      <c r="C230" s="96">
        <f t="shared" si="189"/>
        <v>0</v>
      </c>
      <c r="D230" s="172">
        <f t="shared" si="200"/>
        <v>0</v>
      </c>
      <c r="E230" s="96">
        <f t="shared" si="189"/>
        <v>0</v>
      </c>
      <c r="F230" s="172">
        <f t="shared" si="190"/>
        <v>0</v>
      </c>
      <c r="G230" s="96">
        <f t="shared" si="191"/>
        <v>0</v>
      </c>
      <c r="H230" s="172">
        <f t="shared" si="192"/>
        <v>0</v>
      </c>
      <c r="I230" s="96">
        <f t="shared" si="193"/>
        <v>0</v>
      </c>
      <c r="J230" s="172">
        <f t="shared" si="194"/>
        <v>0</v>
      </c>
      <c r="K230" s="96">
        <f t="shared" si="195"/>
        <v>0</v>
      </c>
      <c r="L230" s="172">
        <f t="shared" si="196"/>
        <v>0</v>
      </c>
      <c r="M230" s="96">
        <f t="shared" si="201"/>
        <v>0</v>
      </c>
      <c r="N230" s="172">
        <f t="shared" si="198"/>
        <v>0</v>
      </c>
      <c r="O230" s="96">
        <f t="shared" si="199"/>
        <v>0</v>
      </c>
      <c r="P230" s="172"/>
      <c r="Q230" s="172">
        <f t="shared" si="186"/>
        <v>0</v>
      </c>
      <c r="R230" s="96">
        <f t="shared" si="187"/>
        <v>0</v>
      </c>
    </row>
    <row r="231" spans="1:18" x14ac:dyDescent="0.2">
      <c r="A231" s="171" t="s">
        <v>124</v>
      </c>
      <c r="B231" s="172">
        <f t="shared" si="200"/>
        <v>0</v>
      </c>
      <c r="C231" s="96">
        <f t="shared" si="189"/>
        <v>0</v>
      </c>
      <c r="D231" s="172">
        <f t="shared" si="200"/>
        <v>0</v>
      </c>
      <c r="E231" s="96">
        <f t="shared" si="189"/>
        <v>0</v>
      </c>
      <c r="F231" s="172">
        <f t="shared" si="190"/>
        <v>0</v>
      </c>
      <c r="G231" s="96">
        <f t="shared" si="191"/>
        <v>0</v>
      </c>
      <c r="H231" s="172">
        <f t="shared" si="192"/>
        <v>0</v>
      </c>
      <c r="I231" s="96">
        <f t="shared" si="193"/>
        <v>0</v>
      </c>
      <c r="J231" s="172">
        <f t="shared" si="194"/>
        <v>0</v>
      </c>
      <c r="K231" s="96">
        <f t="shared" si="195"/>
        <v>0</v>
      </c>
      <c r="L231" s="172">
        <f t="shared" si="196"/>
        <v>0</v>
      </c>
      <c r="M231" s="96">
        <f t="shared" si="201"/>
        <v>0</v>
      </c>
      <c r="N231" s="172">
        <f t="shared" si="198"/>
        <v>0</v>
      </c>
      <c r="O231" s="96">
        <f t="shared" si="199"/>
        <v>0</v>
      </c>
      <c r="P231" s="172"/>
      <c r="Q231" s="172">
        <f t="shared" si="186"/>
        <v>0</v>
      </c>
      <c r="R231" s="96">
        <f t="shared" si="187"/>
        <v>0</v>
      </c>
    </row>
    <row r="232" spans="1:18" ht="32.25" thickBot="1" x14ac:dyDescent="0.25">
      <c r="A232" s="177" t="s">
        <v>137</v>
      </c>
      <c r="B232" s="178">
        <f>B197-B221</f>
        <v>0</v>
      </c>
      <c r="C232" s="181" t="s">
        <v>11</v>
      </c>
      <c r="D232" s="178">
        <f>D197-D221</f>
        <v>0</v>
      </c>
      <c r="E232" s="181" t="s">
        <v>11</v>
      </c>
      <c r="F232" s="178">
        <f>F197-F221</f>
        <v>0</v>
      </c>
      <c r="G232" s="181" t="s">
        <v>11</v>
      </c>
      <c r="H232" s="178">
        <f>H197-H221</f>
        <v>0</v>
      </c>
      <c r="I232" s="181" t="s">
        <v>11</v>
      </c>
      <c r="J232" s="178">
        <f>J197-J221</f>
        <v>0</v>
      </c>
      <c r="K232" s="181" t="s">
        <v>11</v>
      </c>
      <c r="L232" s="178">
        <f>L197-L221</f>
        <v>0</v>
      </c>
      <c r="M232" s="181" t="s">
        <v>11</v>
      </c>
      <c r="N232" s="178">
        <f>N197-N221</f>
        <v>0</v>
      </c>
      <c r="O232" s="182" t="s">
        <v>11</v>
      </c>
    </row>
    <row r="233" spans="1:18" x14ac:dyDescent="0.2">
      <c r="A233" s="163" t="s">
        <v>98</v>
      </c>
      <c r="B233" s="164">
        <f>'182 1 01 02050(09,10,11)'!B16</f>
        <v>0</v>
      </c>
      <c r="C233" s="164" t="s">
        <v>11</v>
      </c>
      <c r="D233" s="164">
        <f>'182 1 01 02050(09,10,11)'!C16</f>
        <v>0</v>
      </c>
      <c r="E233" s="164" t="s">
        <v>11</v>
      </c>
      <c r="F233" s="164">
        <f>'182 1 01 02050(09,10,11)'!E16</f>
        <v>0</v>
      </c>
      <c r="G233" s="164" t="s">
        <v>11</v>
      </c>
      <c r="H233" s="164">
        <f>'182 1 01 02050(09,10,11)'!G16</f>
        <v>0</v>
      </c>
      <c r="I233" s="164" t="s">
        <v>11</v>
      </c>
      <c r="J233" s="164">
        <f>'182 1 01 02050(09,10,11)'!I16</f>
        <v>0</v>
      </c>
      <c r="K233" s="164" t="s">
        <v>11</v>
      </c>
      <c r="L233" s="164">
        <f>'182 1 01 02050(09,10,11)'!K16</f>
        <v>0</v>
      </c>
      <c r="M233" s="164" t="s">
        <v>11</v>
      </c>
      <c r="N233" s="164">
        <f>'182 1 01 02050(09,10,11)'!M16</f>
        <v>0</v>
      </c>
      <c r="O233" s="165" t="s">
        <v>11</v>
      </c>
    </row>
    <row r="234" spans="1:18" ht="63" x14ac:dyDescent="0.2">
      <c r="A234" s="166" t="s">
        <v>126</v>
      </c>
      <c r="B234" s="40">
        <v>2E-3</v>
      </c>
      <c r="C234" s="40" t="s">
        <v>11</v>
      </c>
      <c r="D234" s="40">
        <v>2E-3</v>
      </c>
      <c r="E234" s="40" t="s">
        <v>11</v>
      </c>
      <c r="F234" s="40">
        <v>2E-3</v>
      </c>
      <c r="G234" s="40" t="s">
        <v>11</v>
      </c>
      <c r="H234" s="40">
        <v>2E-3</v>
      </c>
      <c r="I234" s="40" t="s">
        <v>11</v>
      </c>
      <c r="J234" s="40">
        <v>2E-3</v>
      </c>
      <c r="K234" s="40" t="s">
        <v>11</v>
      </c>
      <c r="L234" s="40">
        <v>2E-3</v>
      </c>
      <c r="M234" s="40" t="s">
        <v>11</v>
      </c>
      <c r="N234" s="40">
        <v>2E-3</v>
      </c>
      <c r="O234" s="167" t="s">
        <v>11</v>
      </c>
    </row>
    <row r="235" spans="1:18" x14ac:dyDescent="0.2">
      <c r="A235" s="168" t="s">
        <v>127</v>
      </c>
      <c r="B235" s="169">
        <f>ROUND(B236+B237+B238+B239+B240+B241+B242+B243+B244+B245,0)</f>
        <v>0</v>
      </c>
      <c r="C235" s="169" t="s">
        <v>11</v>
      </c>
      <c r="D235" s="169">
        <f>ROUND(D236+D237+D238+D239+D240+D241+D242+D243+D244+D245,0)</f>
        <v>0</v>
      </c>
      <c r="E235" s="169" t="s">
        <v>11</v>
      </c>
      <c r="F235" s="169">
        <f>ROUND(F236+F237+F238+F239+F240+F241+F242+F243+F244+F245,0)</f>
        <v>0</v>
      </c>
      <c r="G235" s="169" t="s">
        <v>11</v>
      </c>
      <c r="H235" s="169">
        <f>ROUND(H233*H234,0)</f>
        <v>0</v>
      </c>
      <c r="I235" s="169" t="s">
        <v>11</v>
      </c>
      <c r="J235" s="169">
        <f>ROUND(J233*J234,0)</f>
        <v>0</v>
      </c>
      <c r="K235" s="169" t="s">
        <v>11</v>
      </c>
      <c r="L235" s="169">
        <f>ROUND(L233*L234,0)</f>
        <v>0</v>
      </c>
      <c r="M235" s="169" t="s">
        <v>11</v>
      </c>
      <c r="N235" s="169">
        <f>ROUND(N233*N234,0)</f>
        <v>0</v>
      </c>
      <c r="O235" s="170" t="s">
        <v>11</v>
      </c>
    </row>
    <row r="236" spans="1:18" x14ac:dyDescent="0.2">
      <c r="A236" s="171" t="s">
        <v>115</v>
      </c>
      <c r="B236" s="157"/>
      <c r="C236" s="64">
        <f t="shared" ref="C236:C245" si="202">IF($B$235=0,0,B236/$B$235)</f>
        <v>0</v>
      </c>
      <c r="D236" s="157"/>
      <c r="E236" s="64">
        <f t="shared" ref="E236:E245" si="203">IF($D$235=0,0,D236/$D$235)</f>
        <v>0</v>
      </c>
      <c r="F236" s="157"/>
      <c r="G236" s="64">
        <f t="shared" ref="G236:G245" si="204">IF($F$235=0,0,F236/$F$235)</f>
        <v>0</v>
      </c>
      <c r="H236" s="157">
        <f>(ROUND(H$199*I236,0))</f>
        <v>0</v>
      </c>
      <c r="I236" s="64">
        <f>AVERAGE(E236,G236,C236)</f>
        <v>0</v>
      </c>
      <c r="J236" s="157">
        <f>(ROUND(J$199*K236,0))</f>
        <v>0</v>
      </c>
      <c r="K236" s="64">
        <f>I236</f>
        <v>0</v>
      </c>
      <c r="L236" s="157">
        <f>(ROUND(L$199*M236,0))</f>
        <v>0</v>
      </c>
      <c r="M236" s="64">
        <f>K236</f>
        <v>0</v>
      </c>
      <c r="N236" s="157">
        <f>(ROUND(N$199*O236,0))</f>
        <v>0</v>
      </c>
      <c r="O236" s="158">
        <f>M236</f>
        <v>0</v>
      </c>
    </row>
    <row r="237" spans="1:18" x14ac:dyDescent="0.2">
      <c r="A237" s="171" t="s">
        <v>116</v>
      </c>
      <c r="B237" s="157"/>
      <c r="C237" s="64">
        <f t="shared" si="202"/>
        <v>0</v>
      </c>
      <c r="D237" s="157"/>
      <c r="E237" s="64">
        <f t="shared" si="203"/>
        <v>0</v>
      </c>
      <c r="F237" s="157"/>
      <c r="G237" s="64">
        <f t="shared" si="204"/>
        <v>0</v>
      </c>
      <c r="H237" s="157">
        <f t="shared" ref="H237:H240" si="205">(ROUND(H$199*I237,0))</f>
        <v>0</v>
      </c>
      <c r="I237" s="64">
        <f t="shared" ref="I237:I245" si="206">AVERAGE(E237,G237,C237)</f>
        <v>0</v>
      </c>
      <c r="J237" s="157">
        <f t="shared" ref="J237:J240" si="207">(ROUND(J$199*K237,0))</f>
        <v>0</v>
      </c>
      <c r="K237" s="64">
        <f t="shared" ref="K237:K245" si="208">I237</f>
        <v>0</v>
      </c>
      <c r="L237" s="157">
        <f t="shared" ref="L237:L240" si="209">(ROUND(L$199*M237,0))</f>
        <v>0</v>
      </c>
      <c r="M237" s="64">
        <f t="shared" ref="M237:M245" si="210">K237</f>
        <v>0</v>
      </c>
      <c r="N237" s="157">
        <f t="shared" ref="N237:N240" si="211">(ROUND(N$199*O237,0))</f>
        <v>0</v>
      </c>
      <c r="O237" s="158">
        <f t="shared" ref="O237:O245" si="212">M237</f>
        <v>0</v>
      </c>
    </row>
    <row r="238" spans="1:18" x14ac:dyDescent="0.2">
      <c r="A238" s="171" t="s">
        <v>117</v>
      </c>
      <c r="B238" s="157"/>
      <c r="C238" s="64">
        <f t="shared" si="202"/>
        <v>0</v>
      </c>
      <c r="D238" s="157"/>
      <c r="E238" s="64">
        <f t="shared" si="203"/>
        <v>0</v>
      </c>
      <c r="F238" s="157"/>
      <c r="G238" s="64">
        <f t="shared" si="204"/>
        <v>0</v>
      </c>
      <c r="H238" s="157">
        <f t="shared" si="205"/>
        <v>0</v>
      </c>
      <c r="I238" s="64">
        <f t="shared" si="206"/>
        <v>0</v>
      </c>
      <c r="J238" s="157">
        <f t="shared" si="207"/>
        <v>0</v>
      </c>
      <c r="K238" s="64">
        <f t="shared" si="208"/>
        <v>0</v>
      </c>
      <c r="L238" s="157">
        <f t="shared" si="209"/>
        <v>0</v>
      </c>
      <c r="M238" s="64">
        <f t="shared" si="210"/>
        <v>0</v>
      </c>
      <c r="N238" s="157">
        <f t="shared" si="211"/>
        <v>0</v>
      </c>
      <c r="O238" s="158">
        <f t="shared" si="212"/>
        <v>0</v>
      </c>
    </row>
    <row r="239" spans="1:18" x14ac:dyDescent="0.2">
      <c r="A239" s="171" t="s">
        <v>118</v>
      </c>
      <c r="B239" s="157"/>
      <c r="C239" s="64">
        <f t="shared" si="202"/>
        <v>0</v>
      </c>
      <c r="D239" s="157"/>
      <c r="E239" s="64">
        <f t="shared" si="203"/>
        <v>0</v>
      </c>
      <c r="F239" s="157"/>
      <c r="G239" s="64">
        <f t="shared" si="204"/>
        <v>0</v>
      </c>
      <c r="H239" s="157">
        <f t="shared" si="205"/>
        <v>0</v>
      </c>
      <c r="I239" s="64">
        <f t="shared" si="206"/>
        <v>0</v>
      </c>
      <c r="J239" s="157">
        <f t="shared" si="207"/>
        <v>0</v>
      </c>
      <c r="K239" s="64">
        <f t="shared" si="208"/>
        <v>0</v>
      </c>
      <c r="L239" s="157">
        <f t="shared" si="209"/>
        <v>0</v>
      </c>
      <c r="M239" s="64">
        <f t="shared" si="210"/>
        <v>0</v>
      </c>
      <c r="N239" s="157">
        <f t="shared" si="211"/>
        <v>0</v>
      </c>
      <c r="O239" s="158">
        <f t="shared" si="212"/>
        <v>0</v>
      </c>
    </row>
    <row r="240" spans="1:18" x14ac:dyDescent="0.2">
      <c r="A240" s="171" t="s">
        <v>119</v>
      </c>
      <c r="B240" s="157"/>
      <c r="C240" s="64">
        <f t="shared" si="202"/>
        <v>0</v>
      </c>
      <c r="D240" s="157"/>
      <c r="E240" s="64">
        <f t="shared" si="203"/>
        <v>0</v>
      </c>
      <c r="F240" s="157"/>
      <c r="G240" s="64">
        <f t="shared" si="204"/>
        <v>0</v>
      </c>
      <c r="H240" s="157">
        <f t="shared" si="205"/>
        <v>0</v>
      </c>
      <c r="I240" s="64">
        <f t="shared" si="206"/>
        <v>0</v>
      </c>
      <c r="J240" s="157">
        <f t="shared" si="207"/>
        <v>0</v>
      </c>
      <c r="K240" s="64">
        <f t="shared" si="208"/>
        <v>0</v>
      </c>
      <c r="L240" s="157">
        <f t="shared" si="209"/>
        <v>0</v>
      </c>
      <c r="M240" s="64">
        <f t="shared" si="210"/>
        <v>0</v>
      </c>
      <c r="N240" s="157">
        <f t="shared" si="211"/>
        <v>0</v>
      </c>
      <c r="O240" s="158">
        <f t="shared" si="212"/>
        <v>0</v>
      </c>
    </row>
    <row r="241" spans="1:15" x14ac:dyDescent="0.2">
      <c r="A241" s="171" t="s">
        <v>120</v>
      </c>
      <c r="B241" s="157"/>
      <c r="C241" s="64">
        <f t="shared" si="202"/>
        <v>0</v>
      </c>
      <c r="D241" s="157"/>
      <c r="E241" s="64">
        <f t="shared" si="203"/>
        <v>0</v>
      </c>
      <c r="F241" s="157"/>
      <c r="G241" s="64">
        <f t="shared" si="204"/>
        <v>0</v>
      </c>
      <c r="H241" s="157">
        <f>(H235-H236-H237-H238-H239-H240-H242-H243-H244-H245)</f>
        <v>0</v>
      </c>
      <c r="I241" s="64">
        <f t="shared" si="206"/>
        <v>0</v>
      </c>
      <c r="J241" s="157">
        <f>(J235-J236-J237-J238-J239-J240-J242-J243-J244-J245)</f>
        <v>0</v>
      </c>
      <c r="K241" s="64">
        <f t="shared" si="208"/>
        <v>0</v>
      </c>
      <c r="L241" s="157">
        <f>(L235-L236-L237-L238-L239-L240-L242-L243-L244-L245)</f>
        <v>0</v>
      </c>
      <c r="M241" s="64">
        <f t="shared" si="210"/>
        <v>0</v>
      </c>
      <c r="N241" s="157">
        <f>(N235-N236-N237-N238-N239-N240-N242-N243-N244-N245)</f>
        <v>0</v>
      </c>
      <c r="O241" s="158">
        <f t="shared" si="212"/>
        <v>0</v>
      </c>
    </row>
    <row r="242" spans="1:15" x14ac:dyDescent="0.2">
      <c r="A242" s="171" t="s">
        <v>121</v>
      </c>
      <c r="B242" s="157"/>
      <c r="C242" s="64">
        <f t="shared" si="202"/>
        <v>0</v>
      </c>
      <c r="D242" s="157"/>
      <c r="E242" s="64">
        <f t="shared" si="203"/>
        <v>0</v>
      </c>
      <c r="F242" s="157"/>
      <c r="G242" s="64">
        <f t="shared" si="204"/>
        <v>0</v>
      </c>
      <c r="H242" s="157">
        <f t="shared" ref="H242:H245" si="213">(ROUND(H$199*I242,0))</f>
        <v>0</v>
      </c>
      <c r="I242" s="64">
        <f t="shared" si="206"/>
        <v>0</v>
      </c>
      <c r="J242" s="157">
        <f t="shared" ref="J242:J245" si="214">(ROUND(J$199*K242,0))</f>
        <v>0</v>
      </c>
      <c r="K242" s="64">
        <f t="shared" si="208"/>
        <v>0</v>
      </c>
      <c r="L242" s="157">
        <f t="shared" ref="L242:L245" si="215">(ROUND(L$199*M242,0))</f>
        <v>0</v>
      </c>
      <c r="M242" s="64">
        <f t="shared" si="210"/>
        <v>0</v>
      </c>
      <c r="N242" s="157">
        <f t="shared" ref="N242:N243" si="216">(ROUND(N$199*O242,0))</f>
        <v>0</v>
      </c>
      <c r="O242" s="158">
        <f t="shared" si="212"/>
        <v>0</v>
      </c>
    </row>
    <row r="243" spans="1:15" x14ac:dyDescent="0.2">
      <c r="A243" s="171" t="s">
        <v>122</v>
      </c>
      <c r="B243" s="157"/>
      <c r="C243" s="64">
        <f t="shared" si="202"/>
        <v>0</v>
      </c>
      <c r="D243" s="157"/>
      <c r="E243" s="64">
        <f t="shared" si="203"/>
        <v>0</v>
      </c>
      <c r="F243" s="157"/>
      <c r="G243" s="64">
        <f t="shared" si="204"/>
        <v>0</v>
      </c>
      <c r="H243" s="157">
        <f t="shared" si="213"/>
        <v>0</v>
      </c>
      <c r="I243" s="64">
        <f t="shared" si="206"/>
        <v>0</v>
      </c>
      <c r="J243" s="157">
        <f t="shared" si="214"/>
        <v>0</v>
      </c>
      <c r="K243" s="64">
        <f t="shared" si="208"/>
        <v>0</v>
      </c>
      <c r="L243" s="157">
        <f t="shared" si="215"/>
        <v>0</v>
      </c>
      <c r="M243" s="64">
        <f t="shared" si="210"/>
        <v>0</v>
      </c>
      <c r="N243" s="157">
        <f t="shared" si="216"/>
        <v>0</v>
      </c>
      <c r="O243" s="158">
        <f t="shared" si="212"/>
        <v>0</v>
      </c>
    </row>
    <row r="244" spans="1:15" x14ac:dyDescent="0.2">
      <c r="A244" s="171" t="s">
        <v>123</v>
      </c>
      <c r="B244" s="157"/>
      <c r="C244" s="64">
        <f t="shared" si="202"/>
        <v>0</v>
      </c>
      <c r="D244" s="157"/>
      <c r="E244" s="64">
        <f t="shared" si="203"/>
        <v>0</v>
      </c>
      <c r="F244" s="157"/>
      <c r="G244" s="64">
        <f t="shared" si="204"/>
        <v>0</v>
      </c>
      <c r="H244" s="157">
        <f t="shared" si="213"/>
        <v>0</v>
      </c>
      <c r="I244" s="64">
        <f t="shared" si="206"/>
        <v>0</v>
      </c>
      <c r="J244" s="157">
        <f t="shared" si="214"/>
        <v>0</v>
      </c>
      <c r="K244" s="64">
        <f t="shared" si="208"/>
        <v>0</v>
      </c>
      <c r="L244" s="157">
        <f t="shared" si="215"/>
        <v>0</v>
      </c>
      <c r="M244" s="64">
        <f t="shared" si="210"/>
        <v>0</v>
      </c>
      <c r="N244" s="157">
        <f>(ROUND(N$199*O244,0))</f>
        <v>0</v>
      </c>
      <c r="O244" s="158">
        <f t="shared" si="212"/>
        <v>0</v>
      </c>
    </row>
    <row r="245" spans="1:15" x14ac:dyDescent="0.2">
      <c r="A245" s="171" t="s">
        <v>124</v>
      </c>
      <c r="B245" s="157"/>
      <c r="C245" s="64">
        <f t="shared" si="202"/>
        <v>0</v>
      </c>
      <c r="D245" s="157"/>
      <c r="E245" s="64">
        <f t="shared" si="203"/>
        <v>0</v>
      </c>
      <c r="F245" s="157"/>
      <c r="G245" s="64">
        <f t="shared" si="204"/>
        <v>0</v>
      </c>
      <c r="H245" s="157">
        <f t="shared" si="213"/>
        <v>0</v>
      </c>
      <c r="I245" s="64">
        <f t="shared" si="206"/>
        <v>0</v>
      </c>
      <c r="J245" s="157">
        <f t="shared" si="214"/>
        <v>0</v>
      </c>
      <c r="K245" s="64">
        <f t="shared" si="208"/>
        <v>0</v>
      </c>
      <c r="L245" s="157">
        <f t="shared" si="215"/>
        <v>0</v>
      </c>
      <c r="M245" s="64">
        <f t="shared" si="210"/>
        <v>0</v>
      </c>
      <c r="N245" s="157">
        <f t="shared" ref="N245" si="217">(ROUND(N$199*O245,0))</f>
        <v>0</v>
      </c>
      <c r="O245" s="158">
        <f t="shared" si="212"/>
        <v>0</v>
      </c>
    </row>
    <row r="246" spans="1:15" ht="31.5" x14ac:dyDescent="0.2">
      <c r="A246" s="168" t="s">
        <v>128</v>
      </c>
      <c r="B246" s="169"/>
      <c r="C246" s="169" t="s">
        <v>11</v>
      </c>
      <c r="D246" s="169"/>
      <c r="E246" s="169" t="s">
        <v>11</v>
      </c>
      <c r="F246" s="169"/>
      <c r="G246" s="169" t="s">
        <v>11</v>
      </c>
      <c r="H246" s="169">
        <f>H247+H248+H249+H250+H251+H252+H253+H254+H255+H256</f>
        <v>0</v>
      </c>
      <c r="I246" s="169" t="s">
        <v>11</v>
      </c>
      <c r="J246" s="169">
        <f>J247+J248+J249+J250+J251+J252+J253+J254+J255+J256</f>
        <v>0</v>
      </c>
      <c r="K246" s="169" t="s">
        <v>11</v>
      </c>
      <c r="L246" s="169">
        <f>L247+L248+L249+L250+L251+L252+L253+L254+L255+L256</f>
        <v>0</v>
      </c>
      <c r="M246" s="169" t="s">
        <v>11</v>
      </c>
      <c r="N246" s="169">
        <f>N247+N248+N249+N250+N251+N252+N253+N254+N255+N256</f>
        <v>0</v>
      </c>
      <c r="O246" s="169" t="s">
        <v>11</v>
      </c>
    </row>
    <row r="247" spans="1:15" x14ac:dyDescent="0.2">
      <c r="A247" s="171" t="s">
        <v>115</v>
      </c>
      <c r="B247" s="172"/>
      <c r="C247" s="96" t="s">
        <v>11</v>
      </c>
      <c r="D247" s="172"/>
      <c r="E247" s="96" t="s">
        <v>11</v>
      </c>
      <c r="F247" s="172"/>
      <c r="G247" s="96" t="s">
        <v>11</v>
      </c>
      <c r="H247" s="172"/>
      <c r="I247" s="96" t="s">
        <v>11</v>
      </c>
      <c r="J247" s="172">
        <f t="shared" ref="J247:J249" si="218">H247</f>
        <v>0</v>
      </c>
      <c r="K247" s="96" t="s">
        <v>11</v>
      </c>
      <c r="L247" s="172">
        <f t="shared" ref="L247:L256" si="219">J247</f>
        <v>0</v>
      </c>
      <c r="M247" s="96" t="s">
        <v>11</v>
      </c>
      <c r="N247" s="172">
        <f t="shared" ref="N247:N256" si="220">L247</f>
        <v>0</v>
      </c>
      <c r="O247" s="96" t="s">
        <v>11</v>
      </c>
    </row>
    <row r="248" spans="1:15" x14ac:dyDescent="0.2">
      <c r="A248" s="171" t="s">
        <v>116</v>
      </c>
      <c r="B248" s="172"/>
      <c r="C248" s="96" t="s">
        <v>11</v>
      </c>
      <c r="D248" s="172"/>
      <c r="E248" s="96" t="s">
        <v>11</v>
      </c>
      <c r="F248" s="172"/>
      <c r="G248" s="96" t="s">
        <v>11</v>
      </c>
      <c r="H248" s="172"/>
      <c r="I248" s="96" t="s">
        <v>11</v>
      </c>
      <c r="J248" s="172">
        <f t="shared" si="218"/>
        <v>0</v>
      </c>
      <c r="K248" s="96" t="s">
        <v>11</v>
      </c>
      <c r="L248" s="172">
        <f t="shared" si="219"/>
        <v>0</v>
      </c>
      <c r="M248" s="96" t="s">
        <v>11</v>
      </c>
      <c r="N248" s="172">
        <f t="shared" si="220"/>
        <v>0</v>
      </c>
      <c r="O248" s="96" t="s">
        <v>11</v>
      </c>
    </row>
    <row r="249" spans="1:15" x14ac:dyDescent="0.2">
      <c r="A249" s="171" t="s">
        <v>117</v>
      </c>
      <c r="B249" s="172"/>
      <c r="C249" s="96" t="s">
        <v>11</v>
      </c>
      <c r="D249" s="172"/>
      <c r="E249" s="96" t="s">
        <v>11</v>
      </c>
      <c r="F249" s="172"/>
      <c r="G249" s="96" t="s">
        <v>11</v>
      </c>
      <c r="H249" s="172"/>
      <c r="I249" s="96" t="s">
        <v>11</v>
      </c>
      <c r="J249" s="172">
        <f t="shared" si="218"/>
        <v>0</v>
      </c>
      <c r="K249" s="96" t="s">
        <v>11</v>
      </c>
      <c r="L249" s="172">
        <f t="shared" si="219"/>
        <v>0</v>
      </c>
      <c r="M249" s="96" t="s">
        <v>11</v>
      </c>
      <c r="N249" s="172">
        <f t="shared" si="220"/>
        <v>0</v>
      </c>
      <c r="O249" s="96" t="s">
        <v>11</v>
      </c>
    </row>
    <row r="250" spans="1:15" x14ac:dyDescent="0.2">
      <c r="A250" s="171" t="s">
        <v>118</v>
      </c>
      <c r="B250" s="172"/>
      <c r="C250" s="96" t="s">
        <v>11</v>
      </c>
      <c r="D250" s="172"/>
      <c r="E250" s="96" t="s">
        <v>11</v>
      </c>
      <c r="F250" s="172"/>
      <c r="G250" s="96" t="s">
        <v>11</v>
      </c>
      <c r="H250" s="172"/>
      <c r="I250" s="96" t="s">
        <v>11</v>
      </c>
      <c r="J250" s="172">
        <f>H250</f>
        <v>0</v>
      </c>
      <c r="K250" s="96" t="s">
        <v>11</v>
      </c>
      <c r="L250" s="172">
        <f t="shared" si="219"/>
        <v>0</v>
      </c>
      <c r="M250" s="96" t="s">
        <v>11</v>
      </c>
      <c r="N250" s="172">
        <f t="shared" si="220"/>
        <v>0</v>
      </c>
      <c r="O250" s="96" t="s">
        <v>11</v>
      </c>
    </row>
    <row r="251" spans="1:15" x14ac:dyDescent="0.2">
      <c r="A251" s="171" t="s">
        <v>119</v>
      </c>
      <c r="B251" s="172"/>
      <c r="C251" s="96" t="s">
        <v>11</v>
      </c>
      <c r="D251" s="172"/>
      <c r="E251" s="96" t="s">
        <v>11</v>
      </c>
      <c r="F251" s="172"/>
      <c r="G251" s="96" t="s">
        <v>11</v>
      </c>
      <c r="H251" s="172"/>
      <c r="I251" s="96" t="s">
        <v>11</v>
      </c>
      <c r="J251" s="172">
        <f t="shared" ref="J251:J256" si="221">H251</f>
        <v>0</v>
      </c>
      <c r="K251" s="96" t="s">
        <v>11</v>
      </c>
      <c r="L251" s="172">
        <f t="shared" si="219"/>
        <v>0</v>
      </c>
      <c r="M251" s="96" t="s">
        <v>11</v>
      </c>
      <c r="N251" s="172">
        <f t="shared" si="220"/>
        <v>0</v>
      </c>
      <c r="O251" s="96" t="s">
        <v>11</v>
      </c>
    </row>
    <row r="252" spans="1:15" x14ac:dyDescent="0.2">
      <c r="A252" s="171" t="s">
        <v>120</v>
      </c>
      <c r="B252" s="172"/>
      <c r="C252" s="96" t="s">
        <v>11</v>
      </c>
      <c r="D252" s="172"/>
      <c r="E252" s="96" t="s">
        <v>11</v>
      </c>
      <c r="F252" s="172"/>
      <c r="G252" s="96" t="s">
        <v>11</v>
      </c>
      <c r="H252" s="172"/>
      <c r="I252" s="96" t="s">
        <v>11</v>
      </c>
      <c r="J252" s="172">
        <f t="shared" si="221"/>
        <v>0</v>
      </c>
      <c r="K252" s="96" t="s">
        <v>11</v>
      </c>
      <c r="L252" s="172">
        <f t="shared" si="219"/>
        <v>0</v>
      </c>
      <c r="M252" s="96" t="s">
        <v>11</v>
      </c>
      <c r="N252" s="172">
        <f t="shared" si="220"/>
        <v>0</v>
      </c>
      <c r="O252" s="96" t="s">
        <v>11</v>
      </c>
    </row>
    <row r="253" spans="1:15" x14ac:dyDescent="0.2">
      <c r="A253" s="171" t="s">
        <v>121</v>
      </c>
      <c r="B253" s="172"/>
      <c r="C253" s="96" t="s">
        <v>11</v>
      </c>
      <c r="D253" s="172"/>
      <c r="E253" s="96" t="s">
        <v>11</v>
      </c>
      <c r="F253" s="172"/>
      <c r="G253" s="96" t="s">
        <v>11</v>
      </c>
      <c r="H253" s="172"/>
      <c r="I253" s="96" t="s">
        <v>11</v>
      </c>
      <c r="J253" s="172">
        <f t="shared" si="221"/>
        <v>0</v>
      </c>
      <c r="K253" s="96" t="s">
        <v>11</v>
      </c>
      <c r="L253" s="172">
        <f t="shared" si="219"/>
        <v>0</v>
      </c>
      <c r="M253" s="96" t="s">
        <v>11</v>
      </c>
      <c r="N253" s="172">
        <f t="shared" si="220"/>
        <v>0</v>
      </c>
      <c r="O253" s="96" t="s">
        <v>11</v>
      </c>
    </row>
    <row r="254" spans="1:15" x14ac:dyDescent="0.2">
      <c r="A254" s="171" t="s">
        <v>122</v>
      </c>
      <c r="B254" s="172"/>
      <c r="C254" s="96" t="s">
        <v>11</v>
      </c>
      <c r="D254" s="172"/>
      <c r="E254" s="96" t="s">
        <v>11</v>
      </c>
      <c r="F254" s="172"/>
      <c r="G254" s="96" t="s">
        <v>11</v>
      </c>
      <c r="H254" s="172"/>
      <c r="I254" s="96" t="s">
        <v>11</v>
      </c>
      <c r="J254" s="172">
        <f t="shared" si="221"/>
        <v>0</v>
      </c>
      <c r="K254" s="96" t="s">
        <v>11</v>
      </c>
      <c r="L254" s="172">
        <f t="shared" si="219"/>
        <v>0</v>
      </c>
      <c r="M254" s="96" t="s">
        <v>11</v>
      </c>
      <c r="N254" s="172">
        <f t="shared" si="220"/>
        <v>0</v>
      </c>
      <c r="O254" s="96" t="s">
        <v>11</v>
      </c>
    </row>
    <row r="255" spans="1:15" x14ac:dyDescent="0.2">
      <c r="A255" s="171" t="s">
        <v>123</v>
      </c>
      <c r="B255" s="172"/>
      <c r="C255" s="96" t="s">
        <v>11</v>
      </c>
      <c r="D255" s="172"/>
      <c r="E255" s="96" t="s">
        <v>11</v>
      </c>
      <c r="F255" s="172"/>
      <c r="G255" s="96" t="s">
        <v>11</v>
      </c>
      <c r="H255" s="172"/>
      <c r="I255" s="96" t="s">
        <v>11</v>
      </c>
      <c r="J255" s="172">
        <f t="shared" si="221"/>
        <v>0</v>
      </c>
      <c r="K255" s="96" t="s">
        <v>11</v>
      </c>
      <c r="L255" s="172">
        <f t="shared" si="219"/>
        <v>0</v>
      </c>
      <c r="M255" s="96" t="s">
        <v>11</v>
      </c>
      <c r="N255" s="172">
        <f t="shared" si="220"/>
        <v>0</v>
      </c>
      <c r="O255" s="96" t="s">
        <v>11</v>
      </c>
    </row>
    <row r="256" spans="1:15" x14ac:dyDescent="0.2">
      <c r="A256" s="171" t="s">
        <v>124</v>
      </c>
      <c r="B256" s="172"/>
      <c r="C256" s="96" t="s">
        <v>11</v>
      </c>
      <c r="D256" s="172"/>
      <c r="E256" s="96" t="s">
        <v>11</v>
      </c>
      <c r="F256" s="172"/>
      <c r="G256" s="96" t="s">
        <v>11</v>
      </c>
      <c r="H256" s="172"/>
      <c r="I256" s="96" t="s">
        <v>11</v>
      </c>
      <c r="J256" s="172">
        <f t="shared" si="221"/>
        <v>0</v>
      </c>
      <c r="K256" s="96" t="s">
        <v>11</v>
      </c>
      <c r="L256" s="172">
        <f t="shared" si="219"/>
        <v>0</v>
      </c>
      <c r="M256" s="96" t="s">
        <v>11</v>
      </c>
      <c r="N256" s="172">
        <f t="shared" si="220"/>
        <v>0</v>
      </c>
      <c r="O256" s="96" t="s">
        <v>11</v>
      </c>
    </row>
    <row r="257" spans="1:18" x14ac:dyDescent="0.2">
      <c r="A257" s="175" t="s">
        <v>129</v>
      </c>
      <c r="B257" s="169">
        <f>SUM(B258:B267)</f>
        <v>0</v>
      </c>
      <c r="C257" s="169" t="s">
        <v>11</v>
      </c>
      <c r="D257" s="169">
        <f>SUM(D258:D267)</f>
        <v>0</v>
      </c>
      <c r="E257" s="169" t="s">
        <v>11</v>
      </c>
      <c r="F257" s="169">
        <f>SUM(F258:F267)</f>
        <v>0</v>
      </c>
      <c r="G257" s="169" t="s">
        <v>11</v>
      </c>
      <c r="H257" s="169">
        <f>SUM(H258:H267)</f>
        <v>0</v>
      </c>
      <c r="I257" s="169" t="s">
        <v>11</v>
      </c>
      <c r="J257" s="169">
        <f>SUM(J258:J267)</f>
        <v>0</v>
      </c>
      <c r="K257" s="169" t="s">
        <v>11</v>
      </c>
      <c r="L257" s="169">
        <f>SUM(L258:L267)</f>
        <v>0</v>
      </c>
      <c r="M257" s="169" t="s">
        <v>11</v>
      </c>
      <c r="N257" s="169">
        <f>SUM(N258:N267)</f>
        <v>0</v>
      </c>
      <c r="O257" s="169" t="s">
        <v>11</v>
      </c>
      <c r="P257" s="169">
        <f>P258+P259+P260+P261+P262+P263+P264+P265+P266+P267</f>
        <v>0</v>
      </c>
      <c r="Q257" s="169">
        <f>H257-P257</f>
        <v>0</v>
      </c>
      <c r="R257" s="176">
        <f>IFERROR(P257/H257,0)</f>
        <v>0</v>
      </c>
    </row>
    <row r="258" spans="1:18" x14ac:dyDescent="0.2">
      <c r="A258" s="171" t="s">
        <v>115</v>
      </c>
      <c r="B258" s="172">
        <f>B236+B247</f>
        <v>0</v>
      </c>
      <c r="C258" s="96">
        <f>IF(B$257=0,0,B258/B$257)</f>
        <v>0</v>
      </c>
      <c r="D258" s="172">
        <f>D236+D247</f>
        <v>0</v>
      </c>
      <c r="E258" s="96">
        <f>IF(D$257=0,0,D258/D$257)</f>
        <v>0</v>
      </c>
      <c r="F258" s="172">
        <f>F236+F247</f>
        <v>0</v>
      </c>
      <c r="G258" s="96">
        <f>IF(F$257=0,0,F258/F$257)</f>
        <v>0</v>
      </c>
      <c r="H258" s="172">
        <f>H236+H247</f>
        <v>0</v>
      </c>
      <c r="I258" s="96">
        <f>IF(H$257=0,0,H258/H$257)</f>
        <v>0</v>
      </c>
      <c r="J258" s="172">
        <f>J236+J247</f>
        <v>0</v>
      </c>
      <c r="K258" s="96">
        <f>IF(J$257=0,0,J258/J$257)</f>
        <v>0</v>
      </c>
      <c r="L258" s="172">
        <f>L236+L247</f>
        <v>0</v>
      </c>
      <c r="M258" s="96">
        <f>IF(L$257=0,0,L258/L$257)</f>
        <v>0</v>
      </c>
      <c r="N258" s="172">
        <f>N236+N247</f>
        <v>0</v>
      </c>
      <c r="O258" s="96">
        <f>IF(N$257=0,0,N258/N$257)</f>
        <v>0</v>
      </c>
      <c r="P258" s="172"/>
      <c r="Q258" s="172">
        <f t="shared" ref="Q258:Q267" si="222">H258-P258</f>
        <v>0</v>
      </c>
      <c r="R258" s="96">
        <f t="shared" ref="R258:R267" si="223">IFERROR(P258/H258,0)</f>
        <v>0</v>
      </c>
    </row>
    <row r="259" spans="1:18" x14ac:dyDescent="0.2">
      <c r="A259" s="171" t="s">
        <v>116</v>
      </c>
      <c r="B259" s="172">
        <f t="shared" ref="B259:D259" si="224">B237+B248</f>
        <v>0</v>
      </c>
      <c r="C259" s="96">
        <f t="shared" ref="C259:E267" si="225">IF(B$257=0,0,B259/B$257)</f>
        <v>0</v>
      </c>
      <c r="D259" s="172">
        <f t="shared" si="224"/>
        <v>0</v>
      </c>
      <c r="E259" s="96">
        <f t="shared" si="225"/>
        <v>0</v>
      </c>
      <c r="F259" s="172">
        <f t="shared" ref="F259:F267" si="226">F237+F248</f>
        <v>0</v>
      </c>
      <c r="G259" s="96">
        <f t="shared" ref="G259:G267" si="227">IF(F$257=0,0,F259/F$257)</f>
        <v>0</v>
      </c>
      <c r="H259" s="172">
        <f t="shared" ref="H259:H267" si="228">H237+H248</f>
        <v>0</v>
      </c>
      <c r="I259" s="96">
        <f t="shared" ref="I259:I267" si="229">IF(H$257=0,0,H259/H$257)</f>
        <v>0</v>
      </c>
      <c r="J259" s="172">
        <f t="shared" ref="J259:J267" si="230">J237+J248</f>
        <v>0</v>
      </c>
      <c r="K259" s="96">
        <f t="shared" ref="K259:K261" si="231">IF(J$257=0,0,J259/J$257)</f>
        <v>0</v>
      </c>
      <c r="L259" s="172">
        <f t="shared" ref="L259:L267" si="232">L237+L248</f>
        <v>0</v>
      </c>
      <c r="M259" s="96">
        <f t="shared" ref="M259:M267" si="233">IF(L$257=0,0,L259/L$257)</f>
        <v>0</v>
      </c>
      <c r="N259" s="172">
        <f t="shared" ref="N259:N267" si="234">N237+N248</f>
        <v>0</v>
      </c>
      <c r="O259" s="96">
        <f t="shared" ref="O259:O267" si="235">IF(N$257=0,0,N259/N$257)</f>
        <v>0</v>
      </c>
      <c r="P259" s="172"/>
      <c r="Q259" s="172">
        <f t="shared" si="222"/>
        <v>0</v>
      </c>
      <c r="R259" s="96">
        <f t="shared" si="223"/>
        <v>0</v>
      </c>
    </row>
    <row r="260" spans="1:18" x14ac:dyDescent="0.2">
      <c r="A260" s="171" t="s">
        <v>117</v>
      </c>
      <c r="B260" s="172">
        <f>B238+B249</f>
        <v>0</v>
      </c>
      <c r="C260" s="96">
        <f t="shared" si="225"/>
        <v>0</v>
      </c>
      <c r="D260" s="172">
        <f>D238+D249</f>
        <v>0</v>
      </c>
      <c r="E260" s="96">
        <f t="shared" si="225"/>
        <v>0</v>
      </c>
      <c r="F260" s="172">
        <f t="shared" si="226"/>
        <v>0</v>
      </c>
      <c r="G260" s="96">
        <f t="shared" si="227"/>
        <v>0</v>
      </c>
      <c r="H260" s="172">
        <f t="shared" si="228"/>
        <v>0</v>
      </c>
      <c r="I260" s="96">
        <f t="shared" si="229"/>
        <v>0</v>
      </c>
      <c r="J260" s="172">
        <f t="shared" si="230"/>
        <v>0</v>
      </c>
      <c r="K260" s="96">
        <f t="shared" si="231"/>
        <v>0</v>
      </c>
      <c r="L260" s="172">
        <f t="shared" si="232"/>
        <v>0</v>
      </c>
      <c r="M260" s="96">
        <f t="shared" si="233"/>
        <v>0</v>
      </c>
      <c r="N260" s="172">
        <f t="shared" si="234"/>
        <v>0</v>
      </c>
      <c r="O260" s="96">
        <f t="shared" si="235"/>
        <v>0</v>
      </c>
      <c r="P260" s="172"/>
      <c r="Q260" s="172">
        <f t="shared" si="222"/>
        <v>0</v>
      </c>
      <c r="R260" s="96">
        <f t="shared" si="223"/>
        <v>0</v>
      </c>
    </row>
    <row r="261" spans="1:18" x14ac:dyDescent="0.2">
      <c r="A261" s="171" t="s">
        <v>118</v>
      </c>
      <c r="B261" s="172">
        <f t="shared" ref="B261:D267" si="236">B239+B250</f>
        <v>0</v>
      </c>
      <c r="C261" s="96">
        <f t="shared" si="225"/>
        <v>0</v>
      </c>
      <c r="D261" s="172">
        <f t="shared" si="236"/>
        <v>0</v>
      </c>
      <c r="E261" s="96">
        <f t="shared" si="225"/>
        <v>0</v>
      </c>
      <c r="F261" s="172">
        <f t="shared" si="226"/>
        <v>0</v>
      </c>
      <c r="G261" s="96">
        <f t="shared" si="227"/>
        <v>0</v>
      </c>
      <c r="H261" s="172">
        <f t="shared" si="228"/>
        <v>0</v>
      </c>
      <c r="I261" s="96">
        <f t="shared" si="229"/>
        <v>0</v>
      </c>
      <c r="J261" s="172">
        <f t="shared" si="230"/>
        <v>0</v>
      </c>
      <c r="K261" s="96">
        <f t="shared" si="231"/>
        <v>0</v>
      </c>
      <c r="L261" s="172">
        <f t="shared" si="232"/>
        <v>0</v>
      </c>
      <c r="M261" s="96">
        <f t="shared" si="233"/>
        <v>0</v>
      </c>
      <c r="N261" s="172">
        <f t="shared" si="234"/>
        <v>0</v>
      </c>
      <c r="O261" s="96">
        <f t="shared" si="235"/>
        <v>0</v>
      </c>
      <c r="P261" s="172"/>
      <c r="Q261" s="172">
        <f t="shared" si="222"/>
        <v>0</v>
      </c>
      <c r="R261" s="96">
        <f t="shared" si="223"/>
        <v>0</v>
      </c>
    </row>
    <row r="262" spans="1:18" x14ac:dyDescent="0.2">
      <c r="A262" s="171" t="s">
        <v>119</v>
      </c>
      <c r="B262" s="172">
        <f t="shared" si="236"/>
        <v>0</v>
      </c>
      <c r="C262" s="96">
        <f t="shared" si="225"/>
        <v>0</v>
      </c>
      <c r="D262" s="172">
        <f t="shared" si="236"/>
        <v>0</v>
      </c>
      <c r="E262" s="96">
        <f t="shared" si="225"/>
        <v>0</v>
      </c>
      <c r="F262" s="172">
        <f t="shared" si="226"/>
        <v>0</v>
      </c>
      <c r="G262" s="96">
        <f t="shared" si="227"/>
        <v>0</v>
      </c>
      <c r="H262" s="172">
        <f t="shared" si="228"/>
        <v>0</v>
      </c>
      <c r="I262" s="96">
        <f t="shared" si="229"/>
        <v>0</v>
      </c>
      <c r="J262" s="172">
        <f t="shared" si="230"/>
        <v>0</v>
      </c>
      <c r="K262" s="96">
        <f>IF(J$257=0,0,J262/J$257)</f>
        <v>0</v>
      </c>
      <c r="L262" s="172">
        <f t="shared" si="232"/>
        <v>0</v>
      </c>
      <c r="M262" s="96">
        <f t="shared" si="233"/>
        <v>0</v>
      </c>
      <c r="N262" s="172">
        <f t="shared" si="234"/>
        <v>0</v>
      </c>
      <c r="O262" s="96">
        <f t="shared" si="235"/>
        <v>0</v>
      </c>
      <c r="P262" s="172"/>
      <c r="Q262" s="172">
        <f t="shared" si="222"/>
        <v>0</v>
      </c>
      <c r="R262" s="96">
        <f t="shared" si="223"/>
        <v>0</v>
      </c>
    </row>
    <row r="263" spans="1:18" x14ac:dyDescent="0.2">
      <c r="A263" s="171" t="s">
        <v>120</v>
      </c>
      <c r="B263" s="172">
        <f t="shared" si="236"/>
        <v>0</v>
      </c>
      <c r="C263" s="96">
        <f t="shared" si="225"/>
        <v>0</v>
      </c>
      <c r="D263" s="172">
        <f t="shared" si="236"/>
        <v>0</v>
      </c>
      <c r="E263" s="96">
        <f t="shared" si="225"/>
        <v>0</v>
      </c>
      <c r="F263" s="172">
        <f t="shared" si="226"/>
        <v>0</v>
      </c>
      <c r="G263" s="96">
        <f t="shared" si="227"/>
        <v>0</v>
      </c>
      <c r="H263" s="172">
        <f t="shared" si="228"/>
        <v>0</v>
      </c>
      <c r="I263" s="96">
        <f t="shared" si="229"/>
        <v>0</v>
      </c>
      <c r="J263" s="172">
        <f t="shared" si="230"/>
        <v>0</v>
      </c>
      <c r="K263" s="96">
        <f t="shared" ref="K263:K267" si="237">IF(J$257=0,0,J263/J$257)</f>
        <v>0</v>
      </c>
      <c r="L263" s="172">
        <f t="shared" si="232"/>
        <v>0</v>
      </c>
      <c r="M263" s="96">
        <f t="shared" si="233"/>
        <v>0</v>
      </c>
      <c r="N263" s="172">
        <f t="shared" si="234"/>
        <v>0</v>
      </c>
      <c r="O263" s="96">
        <f t="shared" si="235"/>
        <v>0</v>
      </c>
      <c r="P263" s="172"/>
      <c r="Q263" s="172">
        <f t="shared" si="222"/>
        <v>0</v>
      </c>
      <c r="R263" s="96">
        <f t="shared" si="223"/>
        <v>0</v>
      </c>
    </row>
    <row r="264" spans="1:18" x14ac:dyDescent="0.2">
      <c r="A264" s="171" t="s">
        <v>121</v>
      </c>
      <c r="B264" s="172">
        <f t="shared" si="236"/>
        <v>0</v>
      </c>
      <c r="C264" s="96">
        <f t="shared" si="225"/>
        <v>0</v>
      </c>
      <c r="D264" s="172">
        <f t="shared" si="236"/>
        <v>0</v>
      </c>
      <c r="E264" s="96">
        <f t="shared" si="225"/>
        <v>0</v>
      </c>
      <c r="F264" s="172">
        <f t="shared" si="226"/>
        <v>0</v>
      </c>
      <c r="G264" s="96">
        <f t="shared" si="227"/>
        <v>0</v>
      </c>
      <c r="H264" s="172">
        <f t="shared" si="228"/>
        <v>0</v>
      </c>
      <c r="I264" s="96">
        <f t="shared" si="229"/>
        <v>0</v>
      </c>
      <c r="J264" s="172">
        <f t="shared" si="230"/>
        <v>0</v>
      </c>
      <c r="K264" s="96">
        <f t="shared" si="237"/>
        <v>0</v>
      </c>
      <c r="L264" s="172">
        <f t="shared" si="232"/>
        <v>0</v>
      </c>
      <c r="M264" s="96">
        <f t="shared" si="233"/>
        <v>0</v>
      </c>
      <c r="N264" s="172">
        <f t="shared" si="234"/>
        <v>0</v>
      </c>
      <c r="O264" s="96">
        <f t="shared" si="235"/>
        <v>0</v>
      </c>
      <c r="P264" s="172"/>
      <c r="Q264" s="172">
        <f t="shared" si="222"/>
        <v>0</v>
      </c>
      <c r="R264" s="96">
        <f t="shared" si="223"/>
        <v>0</v>
      </c>
    </row>
    <row r="265" spans="1:18" x14ac:dyDescent="0.2">
      <c r="A265" s="171" t="s">
        <v>122</v>
      </c>
      <c r="B265" s="172">
        <f t="shared" si="236"/>
        <v>0</v>
      </c>
      <c r="C265" s="96">
        <f t="shared" si="225"/>
        <v>0</v>
      </c>
      <c r="D265" s="172">
        <f t="shared" si="236"/>
        <v>0</v>
      </c>
      <c r="E265" s="96">
        <f t="shared" si="225"/>
        <v>0</v>
      </c>
      <c r="F265" s="172">
        <f t="shared" si="226"/>
        <v>0</v>
      </c>
      <c r="G265" s="96">
        <f t="shared" si="227"/>
        <v>0</v>
      </c>
      <c r="H265" s="172">
        <f t="shared" si="228"/>
        <v>0</v>
      </c>
      <c r="I265" s="96">
        <f t="shared" si="229"/>
        <v>0</v>
      </c>
      <c r="J265" s="172">
        <f t="shared" si="230"/>
        <v>0</v>
      </c>
      <c r="K265" s="96">
        <f t="shared" si="237"/>
        <v>0</v>
      </c>
      <c r="L265" s="172">
        <f t="shared" si="232"/>
        <v>0</v>
      </c>
      <c r="M265" s="96">
        <f t="shared" si="233"/>
        <v>0</v>
      </c>
      <c r="N265" s="172">
        <f>N243+N254</f>
        <v>0</v>
      </c>
      <c r="O265" s="96">
        <f t="shared" si="235"/>
        <v>0</v>
      </c>
      <c r="P265" s="172"/>
      <c r="Q265" s="172">
        <f t="shared" si="222"/>
        <v>0</v>
      </c>
      <c r="R265" s="96">
        <f t="shared" si="223"/>
        <v>0</v>
      </c>
    </row>
    <row r="266" spans="1:18" x14ac:dyDescent="0.2">
      <c r="A266" s="171" t="s">
        <v>123</v>
      </c>
      <c r="B266" s="172">
        <f t="shared" si="236"/>
        <v>0</v>
      </c>
      <c r="C266" s="96">
        <f t="shared" si="225"/>
        <v>0</v>
      </c>
      <c r="D266" s="172">
        <f t="shared" si="236"/>
        <v>0</v>
      </c>
      <c r="E266" s="96">
        <f t="shared" si="225"/>
        <v>0</v>
      </c>
      <c r="F266" s="172">
        <f t="shared" si="226"/>
        <v>0</v>
      </c>
      <c r="G266" s="96">
        <f t="shared" si="227"/>
        <v>0</v>
      </c>
      <c r="H266" s="172">
        <f t="shared" si="228"/>
        <v>0</v>
      </c>
      <c r="I266" s="96">
        <f t="shared" si="229"/>
        <v>0</v>
      </c>
      <c r="J266" s="172">
        <f t="shared" si="230"/>
        <v>0</v>
      </c>
      <c r="K266" s="96">
        <f t="shared" si="237"/>
        <v>0</v>
      </c>
      <c r="L266" s="172">
        <f t="shared" si="232"/>
        <v>0</v>
      </c>
      <c r="M266" s="96">
        <f t="shared" si="233"/>
        <v>0</v>
      </c>
      <c r="N266" s="172">
        <f t="shared" si="234"/>
        <v>0</v>
      </c>
      <c r="O266" s="96">
        <f t="shared" si="235"/>
        <v>0</v>
      </c>
      <c r="P266" s="172"/>
      <c r="Q266" s="172">
        <f t="shared" si="222"/>
        <v>0</v>
      </c>
      <c r="R266" s="96">
        <f t="shared" si="223"/>
        <v>0</v>
      </c>
    </row>
    <row r="267" spans="1:18" x14ac:dyDescent="0.2">
      <c r="A267" s="171" t="s">
        <v>124</v>
      </c>
      <c r="B267" s="172">
        <f t="shared" si="236"/>
        <v>0</v>
      </c>
      <c r="C267" s="96">
        <f t="shared" si="225"/>
        <v>0</v>
      </c>
      <c r="D267" s="172">
        <f t="shared" si="236"/>
        <v>0</v>
      </c>
      <c r="E267" s="96">
        <f t="shared" si="225"/>
        <v>0</v>
      </c>
      <c r="F267" s="172">
        <f t="shared" si="226"/>
        <v>0</v>
      </c>
      <c r="G267" s="96">
        <f t="shared" si="227"/>
        <v>0</v>
      </c>
      <c r="H267" s="172">
        <f t="shared" si="228"/>
        <v>0</v>
      </c>
      <c r="I267" s="96">
        <f t="shared" si="229"/>
        <v>0</v>
      </c>
      <c r="J267" s="172">
        <f t="shared" si="230"/>
        <v>0</v>
      </c>
      <c r="K267" s="96">
        <f t="shared" si="237"/>
        <v>0</v>
      </c>
      <c r="L267" s="172">
        <f t="shared" si="232"/>
        <v>0</v>
      </c>
      <c r="M267" s="96">
        <f t="shared" si="233"/>
        <v>0</v>
      </c>
      <c r="N267" s="172">
        <f t="shared" si="234"/>
        <v>0</v>
      </c>
      <c r="O267" s="96">
        <f t="shared" si="235"/>
        <v>0</v>
      </c>
      <c r="P267" s="172"/>
      <c r="Q267" s="172">
        <f t="shared" si="222"/>
        <v>0</v>
      </c>
      <c r="R267" s="96">
        <f t="shared" si="223"/>
        <v>0</v>
      </c>
    </row>
    <row r="268" spans="1:18" ht="32.25" thickBot="1" x14ac:dyDescent="0.25">
      <c r="A268" s="177" t="s">
        <v>138</v>
      </c>
      <c r="B268" s="178">
        <f>B233-B257</f>
        <v>0</v>
      </c>
      <c r="C268" s="181" t="s">
        <v>11</v>
      </c>
      <c r="D268" s="178">
        <f>D233-D257</f>
        <v>0</v>
      </c>
      <c r="E268" s="181" t="s">
        <v>11</v>
      </c>
      <c r="F268" s="178">
        <f>F233-F257</f>
        <v>0</v>
      </c>
      <c r="G268" s="181" t="s">
        <v>11</v>
      </c>
      <c r="H268" s="178">
        <f>H233-H257</f>
        <v>0</v>
      </c>
      <c r="I268" s="181" t="s">
        <v>11</v>
      </c>
      <c r="J268" s="178">
        <f>J233-J257</f>
        <v>0</v>
      </c>
      <c r="K268" s="181" t="s">
        <v>11</v>
      </c>
      <c r="L268" s="178">
        <f>L233-L257</f>
        <v>0</v>
      </c>
      <c r="M268" s="181" t="s">
        <v>11</v>
      </c>
      <c r="N268" s="178">
        <f>N233-N257</f>
        <v>0</v>
      </c>
      <c r="O268" s="182" t="s">
        <v>11</v>
      </c>
    </row>
    <row r="269" spans="1:18" x14ac:dyDescent="0.2">
      <c r="A269" s="163" t="s">
        <v>99</v>
      </c>
      <c r="B269" s="164">
        <f>'182 1 01 02050(09,10,11)'!B24</f>
        <v>0</v>
      </c>
      <c r="C269" s="164" t="s">
        <v>11</v>
      </c>
      <c r="D269" s="164">
        <f>'182 1 01 02050(09,10,11)'!C24</f>
        <v>0</v>
      </c>
      <c r="E269" s="164" t="s">
        <v>11</v>
      </c>
      <c r="F269" s="164">
        <f>'182 1 01 02050(09,10,11)'!E24</f>
        <v>0</v>
      </c>
      <c r="G269" s="164" t="s">
        <v>11</v>
      </c>
      <c r="H269" s="164">
        <f>'182 1 01 02050(09,10,11)'!G24</f>
        <v>0</v>
      </c>
      <c r="I269" s="164" t="s">
        <v>11</v>
      </c>
      <c r="J269" s="164">
        <f>'182 1 01 02050(09,10,11)'!I24</f>
        <v>0</v>
      </c>
      <c r="K269" s="164" t="s">
        <v>11</v>
      </c>
      <c r="L269" s="164">
        <f>'182 1 01 02050(09,10,11)'!K24</f>
        <v>0</v>
      </c>
      <c r="M269" s="164" t="s">
        <v>11</v>
      </c>
      <c r="N269" s="164">
        <f>'182 1 01 02050(09,10,11)'!M24</f>
        <v>0</v>
      </c>
      <c r="O269" s="165" t="s">
        <v>11</v>
      </c>
    </row>
    <row r="270" spans="1:18" ht="63" x14ac:dyDescent="0.2">
      <c r="A270" s="166" t="s">
        <v>126</v>
      </c>
      <c r="B270" s="40">
        <v>2E-3</v>
      </c>
      <c r="C270" s="40" t="s">
        <v>11</v>
      </c>
      <c r="D270" s="40">
        <v>2E-3</v>
      </c>
      <c r="E270" s="40" t="s">
        <v>11</v>
      </c>
      <c r="F270" s="40">
        <v>2E-3</v>
      </c>
      <c r="G270" s="40" t="s">
        <v>11</v>
      </c>
      <c r="H270" s="40">
        <v>2E-3</v>
      </c>
      <c r="I270" s="40" t="s">
        <v>11</v>
      </c>
      <c r="J270" s="40">
        <v>2E-3</v>
      </c>
      <c r="K270" s="40" t="s">
        <v>11</v>
      </c>
      <c r="L270" s="40">
        <v>2E-3</v>
      </c>
      <c r="M270" s="40" t="s">
        <v>11</v>
      </c>
      <c r="N270" s="40">
        <v>2E-3</v>
      </c>
      <c r="O270" s="167" t="s">
        <v>11</v>
      </c>
    </row>
    <row r="271" spans="1:18" x14ac:dyDescent="0.2">
      <c r="A271" s="168" t="s">
        <v>127</v>
      </c>
      <c r="B271" s="169">
        <f>ROUND(B272+B273+B274+B275+B276+B277+B278+B279+B280+B281,0)</f>
        <v>0</v>
      </c>
      <c r="C271" s="169" t="s">
        <v>11</v>
      </c>
      <c r="D271" s="169">
        <f>ROUND(D272+D273+D274+D275+D276+D277+D278+D279+D280+D281,0)</f>
        <v>0</v>
      </c>
      <c r="E271" s="169" t="s">
        <v>11</v>
      </c>
      <c r="F271" s="169">
        <f>ROUND(F272+F273+F274+F275+F276+F277+F278+F279+F280+F281,0)</f>
        <v>0</v>
      </c>
      <c r="G271" s="169" t="s">
        <v>11</v>
      </c>
      <c r="H271" s="169">
        <f>ROUND(H269*H270,0)</f>
        <v>0</v>
      </c>
      <c r="I271" s="169" t="s">
        <v>11</v>
      </c>
      <c r="J271" s="169">
        <f>ROUND(J269*J270,0)</f>
        <v>0</v>
      </c>
      <c r="K271" s="169" t="s">
        <v>11</v>
      </c>
      <c r="L271" s="169">
        <f>ROUND(L269*L270,0)</f>
        <v>0</v>
      </c>
      <c r="M271" s="169" t="s">
        <v>11</v>
      </c>
      <c r="N271" s="169">
        <f>ROUND(N269*N270,0)</f>
        <v>0</v>
      </c>
      <c r="O271" s="170" t="s">
        <v>11</v>
      </c>
    </row>
    <row r="272" spans="1:18" x14ac:dyDescent="0.2">
      <c r="A272" s="171" t="s">
        <v>115</v>
      </c>
      <c r="B272" s="157"/>
      <c r="C272" s="64">
        <f t="shared" ref="C272:C281" si="238">IF($B$271=0,0,B272/$B$271)</f>
        <v>0</v>
      </c>
      <c r="D272" s="157"/>
      <c r="E272" s="64">
        <f t="shared" ref="E272:E281" si="239">IF($D$271=0,0,D272/$D$271)</f>
        <v>0</v>
      </c>
      <c r="F272" s="157"/>
      <c r="G272" s="64">
        <f t="shared" ref="G272:G281" si="240">IF($F$271=0,0,F272/$F$271)</f>
        <v>0</v>
      </c>
      <c r="H272" s="157">
        <f>(ROUND(H$199*I272,0))</f>
        <v>0</v>
      </c>
      <c r="I272" s="64">
        <f>AVERAGE(E272,G272,C272)</f>
        <v>0</v>
      </c>
      <c r="J272" s="157">
        <f>(ROUND(J$199*K272,0))</f>
        <v>0</v>
      </c>
      <c r="K272" s="64">
        <f>I272</f>
        <v>0</v>
      </c>
      <c r="L272" s="157">
        <f>(ROUND(L$199*M272,0))</f>
        <v>0</v>
      </c>
      <c r="M272" s="64">
        <f>K272</f>
        <v>0</v>
      </c>
      <c r="N272" s="157">
        <f>(ROUND(N$199*O272,0))</f>
        <v>0</v>
      </c>
      <c r="O272" s="158">
        <f>M272</f>
        <v>0</v>
      </c>
    </row>
    <row r="273" spans="1:15" x14ac:dyDescent="0.2">
      <c r="A273" s="171" t="s">
        <v>116</v>
      </c>
      <c r="B273" s="157"/>
      <c r="C273" s="64">
        <f t="shared" si="238"/>
        <v>0</v>
      </c>
      <c r="D273" s="157"/>
      <c r="E273" s="64">
        <f t="shared" si="239"/>
        <v>0</v>
      </c>
      <c r="F273" s="157"/>
      <c r="G273" s="64">
        <f t="shared" si="240"/>
        <v>0</v>
      </c>
      <c r="H273" s="157">
        <f t="shared" ref="H273:H276" si="241">(ROUND(H$199*I273,0))</f>
        <v>0</v>
      </c>
      <c r="I273" s="64">
        <f t="shared" ref="I273:I281" si="242">AVERAGE(E273,G273,C273)</f>
        <v>0</v>
      </c>
      <c r="J273" s="157">
        <f t="shared" ref="J273:J276" si="243">(ROUND(J$199*K273,0))</f>
        <v>0</v>
      </c>
      <c r="K273" s="64">
        <f t="shared" ref="K273:K281" si="244">I273</f>
        <v>0</v>
      </c>
      <c r="L273" s="157">
        <f t="shared" ref="L273:L276" si="245">(ROUND(L$199*M273,0))</f>
        <v>0</v>
      </c>
      <c r="M273" s="64">
        <f t="shared" ref="M273:M281" si="246">K273</f>
        <v>0</v>
      </c>
      <c r="N273" s="157">
        <f t="shared" ref="N273:N276" si="247">(ROUND(N$199*O273,0))</f>
        <v>0</v>
      </c>
      <c r="O273" s="158">
        <f t="shared" ref="O273:O281" si="248">M273</f>
        <v>0</v>
      </c>
    </row>
    <row r="274" spans="1:15" x14ac:dyDescent="0.2">
      <c r="A274" s="171" t="s">
        <v>117</v>
      </c>
      <c r="B274" s="157"/>
      <c r="C274" s="64">
        <f t="shared" si="238"/>
        <v>0</v>
      </c>
      <c r="D274" s="157"/>
      <c r="E274" s="64">
        <f t="shared" si="239"/>
        <v>0</v>
      </c>
      <c r="F274" s="157"/>
      <c r="G274" s="64">
        <f t="shared" si="240"/>
        <v>0</v>
      </c>
      <c r="H274" s="157">
        <f t="shared" si="241"/>
        <v>0</v>
      </c>
      <c r="I274" s="64">
        <f t="shared" si="242"/>
        <v>0</v>
      </c>
      <c r="J274" s="157">
        <f t="shared" si="243"/>
        <v>0</v>
      </c>
      <c r="K274" s="64">
        <f t="shared" si="244"/>
        <v>0</v>
      </c>
      <c r="L274" s="157">
        <f t="shared" si="245"/>
        <v>0</v>
      </c>
      <c r="M274" s="64">
        <f t="shared" si="246"/>
        <v>0</v>
      </c>
      <c r="N274" s="157">
        <f t="shared" si="247"/>
        <v>0</v>
      </c>
      <c r="O274" s="158">
        <f t="shared" si="248"/>
        <v>0</v>
      </c>
    </row>
    <row r="275" spans="1:15" x14ac:dyDescent="0.2">
      <c r="A275" s="171" t="s">
        <v>118</v>
      </c>
      <c r="B275" s="157"/>
      <c r="C275" s="64">
        <f t="shared" si="238"/>
        <v>0</v>
      </c>
      <c r="D275" s="157"/>
      <c r="E275" s="64">
        <f t="shared" si="239"/>
        <v>0</v>
      </c>
      <c r="F275" s="157"/>
      <c r="G275" s="64">
        <f t="shared" si="240"/>
        <v>0</v>
      </c>
      <c r="H275" s="157">
        <f t="shared" si="241"/>
        <v>0</v>
      </c>
      <c r="I275" s="64">
        <f t="shared" si="242"/>
        <v>0</v>
      </c>
      <c r="J275" s="157">
        <f t="shared" si="243"/>
        <v>0</v>
      </c>
      <c r="K275" s="64">
        <f t="shared" si="244"/>
        <v>0</v>
      </c>
      <c r="L275" s="157">
        <f t="shared" si="245"/>
        <v>0</v>
      </c>
      <c r="M275" s="64">
        <f t="shared" si="246"/>
        <v>0</v>
      </c>
      <c r="N275" s="157">
        <f t="shared" si="247"/>
        <v>0</v>
      </c>
      <c r="O275" s="158">
        <f t="shared" si="248"/>
        <v>0</v>
      </c>
    </row>
    <row r="276" spans="1:15" x14ac:dyDescent="0.2">
      <c r="A276" s="171" t="s">
        <v>119</v>
      </c>
      <c r="B276" s="157"/>
      <c r="C276" s="64">
        <f t="shared" si="238"/>
        <v>0</v>
      </c>
      <c r="D276" s="157"/>
      <c r="E276" s="64">
        <f t="shared" si="239"/>
        <v>0</v>
      </c>
      <c r="F276" s="157"/>
      <c r="G276" s="64">
        <f t="shared" si="240"/>
        <v>0</v>
      </c>
      <c r="H276" s="157">
        <f t="shared" si="241"/>
        <v>0</v>
      </c>
      <c r="I276" s="64">
        <f t="shared" si="242"/>
        <v>0</v>
      </c>
      <c r="J276" s="157">
        <f t="shared" si="243"/>
        <v>0</v>
      </c>
      <c r="K276" s="64">
        <f t="shared" si="244"/>
        <v>0</v>
      </c>
      <c r="L276" s="157">
        <f t="shared" si="245"/>
        <v>0</v>
      </c>
      <c r="M276" s="64">
        <f t="shared" si="246"/>
        <v>0</v>
      </c>
      <c r="N276" s="157">
        <f t="shared" si="247"/>
        <v>0</v>
      </c>
      <c r="O276" s="158">
        <f t="shared" si="248"/>
        <v>0</v>
      </c>
    </row>
    <row r="277" spans="1:15" x14ac:dyDescent="0.2">
      <c r="A277" s="171" t="s">
        <v>120</v>
      </c>
      <c r="B277" s="157"/>
      <c r="C277" s="64">
        <f t="shared" si="238"/>
        <v>0</v>
      </c>
      <c r="D277" s="157"/>
      <c r="E277" s="64">
        <f t="shared" si="239"/>
        <v>0</v>
      </c>
      <c r="F277" s="157"/>
      <c r="G277" s="64">
        <f t="shared" si="240"/>
        <v>0</v>
      </c>
      <c r="H277" s="157">
        <f>(H271-H272-H273-H274-H275-H276-H278-H279-H280-H281)</f>
        <v>0</v>
      </c>
      <c r="I277" s="64">
        <f t="shared" si="242"/>
        <v>0</v>
      </c>
      <c r="J277" s="157">
        <f>(J271-J272-J273-J274-J275-J276-J278-J279-J280-J281)</f>
        <v>0</v>
      </c>
      <c r="K277" s="64">
        <f t="shared" si="244"/>
        <v>0</v>
      </c>
      <c r="L277" s="157">
        <f>(L271-L272-L273-L274-L275-L276-L278-L279-L280-L281)</f>
        <v>0</v>
      </c>
      <c r="M277" s="64">
        <f t="shared" si="246"/>
        <v>0</v>
      </c>
      <c r="N277" s="157">
        <f>(N271-N272-N273-N274-N275-N276-N278-N279-N280-N281)</f>
        <v>0</v>
      </c>
      <c r="O277" s="158">
        <f t="shared" si="248"/>
        <v>0</v>
      </c>
    </row>
    <row r="278" spans="1:15" x14ac:dyDescent="0.2">
      <c r="A278" s="171" t="s">
        <v>121</v>
      </c>
      <c r="B278" s="157"/>
      <c r="C278" s="64">
        <f t="shared" si="238"/>
        <v>0</v>
      </c>
      <c r="D278" s="157"/>
      <c r="E278" s="64">
        <f t="shared" si="239"/>
        <v>0</v>
      </c>
      <c r="F278" s="157"/>
      <c r="G278" s="64">
        <f t="shared" si="240"/>
        <v>0</v>
      </c>
      <c r="H278" s="157">
        <f t="shared" ref="H278:H281" si="249">(ROUND(H$199*I278,0))</f>
        <v>0</v>
      </c>
      <c r="I278" s="64">
        <f t="shared" si="242"/>
        <v>0</v>
      </c>
      <c r="J278" s="157">
        <f t="shared" ref="J278:J281" si="250">(ROUND(J$199*K278,0))</f>
        <v>0</v>
      </c>
      <c r="K278" s="64">
        <f t="shared" si="244"/>
        <v>0</v>
      </c>
      <c r="L278" s="157">
        <f t="shared" ref="L278:L281" si="251">(ROUND(L$199*M278,0))</f>
        <v>0</v>
      </c>
      <c r="M278" s="64">
        <f t="shared" si="246"/>
        <v>0</v>
      </c>
      <c r="N278" s="157">
        <f t="shared" ref="N278:N279" si="252">(ROUND(N$199*O278,0))</f>
        <v>0</v>
      </c>
      <c r="O278" s="158">
        <f t="shared" si="248"/>
        <v>0</v>
      </c>
    </row>
    <row r="279" spans="1:15" x14ac:dyDescent="0.2">
      <c r="A279" s="171" t="s">
        <v>122</v>
      </c>
      <c r="B279" s="157"/>
      <c r="C279" s="64">
        <f t="shared" si="238"/>
        <v>0</v>
      </c>
      <c r="D279" s="157"/>
      <c r="E279" s="64">
        <f t="shared" si="239"/>
        <v>0</v>
      </c>
      <c r="F279" s="157"/>
      <c r="G279" s="64">
        <f t="shared" si="240"/>
        <v>0</v>
      </c>
      <c r="H279" s="157">
        <f t="shared" si="249"/>
        <v>0</v>
      </c>
      <c r="I279" s="64">
        <f t="shared" si="242"/>
        <v>0</v>
      </c>
      <c r="J279" s="157">
        <f t="shared" si="250"/>
        <v>0</v>
      </c>
      <c r="K279" s="64">
        <f t="shared" si="244"/>
        <v>0</v>
      </c>
      <c r="L279" s="157">
        <f t="shared" si="251"/>
        <v>0</v>
      </c>
      <c r="M279" s="64">
        <f t="shared" si="246"/>
        <v>0</v>
      </c>
      <c r="N279" s="157">
        <f t="shared" si="252"/>
        <v>0</v>
      </c>
      <c r="O279" s="158">
        <f t="shared" si="248"/>
        <v>0</v>
      </c>
    </row>
    <row r="280" spans="1:15" x14ac:dyDescent="0.2">
      <c r="A280" s="171" t="s">
        <v>123</v>
      </c>
      <c r="B280" s="157"/>
      <c r="C280" s="64">
        <f t="shared" si="238"/>
        <v>0</v>
      </c>
      <c r="D280" s="157"/>
      <c r="E280" s="64">
        <f t="shared" si="239"/>
        <v>0</v>
      </c>
      <c r="F280" s="157"/>
      <c r="G280" s="64">
        <f t="shared" si="240"/>
        <v>0</v>
      </c>
      <c r="H280" s="157">
        <f t="shared" si="249"/>
        <v>0</v>
      </c>
      <c r="I280" s="64">
        <f t="shared" si="242"/>
        <v>0</v>
      </c>
      <c r="J280" s="157">
        <f t="shared" si="250"/>
        <v>0</v>
      </c>
      <c r="K280" s="64">
        <f t="shared" si="244"/>
        <v>0</v>
      </c>
      <c r="L280" s="157">
        <f t="shared" si="251"/>
        <v>0</v>
      </c>
      <c r="M280" s="64">
        <f t="shared" si="246"/>
        <v>0</v>
      </c>
      <c r="N280" s="157">
        <f>(ROUND(N$199*O280,0))</f>
        <v>0</v>
      </c>
      <c r="O280" s="158">
        <f t="shared" si="248"/>
        <v>0</v>
      </c>
    </row>
    <row r="281" spans="1:15" x14ac:dyDescent="0.2">
      <c r="A281" s="171" t="s">
        <v>124</v>
      </c>
      <c r="B281" s="157"/>
      <c r="C281" s="64">
        <f t="shared" si="238"/>
        <v>0</v>
      </c>
      <c r="D281" s="157"/>
      <c r="E281" s="64">
        <f t="shared" si="239"/>
        <v>0</v>
      </c>
      <c r="F281" s="157"/>
      <c r="G281" s="64">
        <f t="shared" si="240"/>
        <v>0</v>
      </c>
      <c r="H281" s="157">
        <f t="shared" si="249"/>
        <v>0</v>
      </c>
      <c r="I281" s="64">
        <f t="shared" si="242"/>
        <v>0</v>
      </c>
      <c r="J281" s="157">
        <f t="shared" si="250"/>
        <v>0</v>
      </c>
      <c r="K281" s="64">
        <f t="shared" si="244"/>
        <v>0</v>
      </c>
      <c r="L281" s="157">
        <f t="shared" si="251"/>
        <v>0</v>
      </c>
      <c r="M281" s="64">
        <f t="shared" si="246"/>
        <v>0</v>
      </c>
      <c r="N281" s="157">
        <f t="shared" ref="N281" si="253">(ROUND(N$199*O281,0))</f>
        <v>0</v>
      </c>
      <c r="O281" s="158">
        <f t="shared" si="248"/>
        <v>0</v>
      </c>
    </row>
    <row r="282" spans="1:15" ht="31.5" x14ac:dyDescent="0.2">
      <c r="A282" s="168" t="s">
        <v>128</v>
      </c>
      <c r="B282" s="169"/>
      <c r="C282" s="169" t="s">
        <v>11</v>
      </c>
      <c r="D282" s="169"/>
      <c r="E282" s="169" t="s">
        <v>11</v>
      </c>
      <c r="F282" s="169"/>
      <c r="G282" s="169" t="s">
        <v>11</v>
      </c>
      <c r="H282" s="169">
        <f>H283+H284+H285+H286+H287+H288+H289+H290+H291+H292</f>
        <v>0</v>
      </c>
      <c r="I282" s="169" t="s">
        <v>11</v>
      </c>
      <c r="J282" s="169">
        <f>J283+J284+J285+J286+J287+J288+J289+J290+J291+J292</f>
        <v>0</v>
      </c>
      <c r="K282" s="169" t="s">
        <v>11</v>
      </c>
      <c r="L282" s="169">
        <f>L283+L284+L285+L286+L287+L288+L289+L290+L291+L292</f>
        <v>0</v>
      </c>
      <c r="M282" s="169" t="s">
        <v>11</v>
      </c>
      <c r="N282" s="169">
        <f>N283+N284+N285+N286+N287+N288+N289+N290+N291+N292</f>
        <v>0</v>
      </c>
      <c r="O282" s="169" t="s">
        <v>11</v>
      </c>
    </row>
    <row r="283" spans="1:15" x14ac:dyDescent="0.2">
      <c r="A283" s="171" t="s">
        <v>115</v>
      </c>
      <c r="B283" s="172"/>
      <c r="C283" s="96" t="s">
        <v>11</v>
      </c>
      <c r="D283" s="172"/>
      <c r="E283" s="96" t="s">
        <v>11</v>
      </c>
      <c r="F283" s="172"/>
      <c r="G283" s="96" t="s">
        <v>11</v>
      </c>
      <c r="H283" s="172"/>
      <c r="I283" s="96" t="s">
        <v>11</v>
      </c>
      <c r="J283" s="172">
        <f t="shared" ref="J283:J285" si="254">H283</f>
        <v>0</v>
      </c>
      <c r="K283" s="96" t="s">
        <v>11</v>
      </c>
      <c r="L283" s="172">
        <f t="shared" ref="L283:L292" si="255">J283</f>
        <v>0</v>
      </c>
      <c r="M283" s="96" t="s">
        <v>11</v>
      </c>
      <c r="N283" s="172">
        <f t="shared" ref="N283:N292" si="256">L283</f>
        <v>0</v>
      </c>
      <c r="O283" s="96" t="s">
        <v>11</v>
      </c>
    </row>
    <row r="284" spans="1:15" x14ac:dyDescent="0.2">
      <c r="A284" s="171" t="s">
        <v>116</v>
      </c>
      <c r="B284" s="172"/>
      <c r="C284" s="96" t="s">
        <v>11</v>
      </c>
      <c r="D284" s="172"/>
      <c r="E284" s="96" t="s">
        <v>11</v>
      </c>
      <c r="F284" s="172"/>
      <c r="G284" s="96" t="s">
        <v>11</v>
      </c>
      <c r="H284" s="172"/>
      <c r="I284" s="96" t="s">
        <v>11</v>
      </c>
      <c r="J284" s="172">
        <f t="shared" si="254"/>
        <v>0</v>
      </c>
      <c r="K284" s="96" t="s">
        <v>11</v>
      </c>
      <c r="L284" s="172">
        <f t="shared" si="255"/>
        <v>0</v>
      </c>
      <c r="M284" s="96" t="s">
        <v>11</v>
      </c>
      <c r="N284" s="172">
        <f t="shared" si="256"/>
        <v>0</v>
      </c>
      <c r="O284" s="96" t="s">
        <v>11</v>
      </c>
    </row>
    <row r="285" spans="1:15" x14ac:dyDescent="0.2">
      <c r="A285" s="171" t="s">
        <v>117</v>
      </c>
      <c r="B285" s="172"/>
      <c r="C285" s="96" t="s">
        <v>11</v>
      </c>
      <c r="D285" s="172"/>
      <c r="E285" s="96" t="s">
        <v>11</v>
      </c>
      <c r="F285" s="172"/>
      <c r="G285" s="96" t="s">
        <v>11</v>
      </c>
      <c r="H285" s="172"/>
      <c r="I285" s="96" t="s">
        <v>11</v>
      </c>
      <c r="J285" s="172">
        <f t="shared" si="254"/>
        <v>0</v>
      </c>
      <c r="K285" s="96" t="s">
        <v>11</v>
      </c>
      <c r="L285" s="172">
        <f t="shared" si="255"/>
        <v>0</v>
      </c>
      <c r="M285" s="96" t="s">
        <v>11</v>
      </c>
      <c r="N285" s="172">
        <f t="shared" si="256"/>
        <v>0</v>
      </c>
      <c r="O285" s="96" t="s">
        <v>11</v>
      </c>
    </row>
    <row r="286" spans="1:15" x14ac:dyDescent="0.2">
      <c r="A286" s="171" t="s">
        <v>118</v>
      </c>
      <c r="B286" s="172"/>
      <c r="C286" s="96" t="s">
        <v>11</v>
      </c>
      <c r="D286" s="172"/>
      <c r="E286" s="96" t="s">
        <v>11</v>
      </c>
      <c r="F286" s="172"/>
      <c r="G286" s="96" t="s">
        <v>11</v>
      </c>
      <c r="H286" s="172"/>
      <c r="I286" s="96" t="s">
        <v>11</v>
      </c>
      <c r="J286" s="172">
        <f>H286</f>
        <v>0</v>
      </c>
      <c r="K286" s="96" t="s">
        <v>11</v>
      </c>
      <c r="L286" s="172">
        <f t="shared" si="255"/>
        <v>0</v>
      </c>
      <c r="M286" s="96" t="s">
        <v>11</v>
      </c>
      <c r="N286" s="172">
        <f t="shared" si="256"/>
        <v>0</v>
      </c>
      <c r="O286" s="96" t="s">
        <v>11</v>
      </c>
    </row>
    <row r="287" spans="1:15" x14ac:dyDescent="0.2">
      <c r="A287" s="171" t="s">
        <v>119</v>
      </c>
      <c r="B287" s="172"/>
      <c r="C287" s="96" t="s">
        <v>11</v>
      </c>
      <c r="D287" s="172"/>
      <c r="E287" s="96" t="s">
        <v>11</v>
      </c>
      <c r="F287" s="172"/>
      <c r="G287" s="96" t="s">
        <v>11</v>
      </c>
      <c r="H287" s="172"/>
      <c r="I287" s="96" t="s">
        <v>11</v>
      </c>
      <c r="J287" s="172">
        <f t="shared" ref="J287:J292" si="257">H287</f>
        <v>0</v>
      </c>
      <c r="K287" s="96" t="s">
        <v>11</v>
      </c>
      <c r="L287" s="172">
        <f t="shared" si="255"/>
        <v>0</v>
      </c>
      <c r="M287" s="96" t="s">
        <v>11</v>
      </c>
      <c r="N287" s="172">
        <f t="shared" si="256"/>
        <v>0</v>
      </c>
      <c r="O287" s="96" t="s">
        <v>11</v>
      </c>
    </row>
    <row r="288" spans="1:15" x14ac:dyDescent="0.2">
      <c r="A288" s="171" t="s">
        <v>120</v>
      </c>
      <c r="B288" s="172"/>
      <c r="C288" s="96" t="s">
        <v>11</v>
      </c>
      <c r="D288" s="172"/>
      <c r="E288" s="96" t="s">
        <v>11</v>
      </c>
      <c r="F288" s="172"/>
      <c r="G288" s="96" t="s">
        <v>11</v>
      </c>
      <c r="H288" s="172"/>
      <c r="I288" s="96" t="s">
        <v>11</v>
      </c>
      <c r="J288" s="172">
        <f t="shared" si="257"/>
        <v>0</v>
      </c>
      <c r="K288" s="96" t="s">
        <v>11</v>
      </c>
      <c r="L288" s="172">
        <f t="shared" si="255"/>
        <v>0</v>
      </c>
      <c r="M288" s="96" t="s">
        <v>11</v>
      </c>
      <c r="N288" s="172">
        <f t="shared" si="256"/>
        <v>0</v>
      </c>
      <c r="O288" s="96" t="s">
        <v>11</v>
      </c>
    </row>
    <row r="289" spans="1:18" x14ac:dyDescent="0.2">
      <c r="A289" s="171" t="s">
        <v>121</v>
      </c>
      <c r="B289" s="172"/>
      <c r="C289" s="96" t="s">
        <v>11</v>
      </c>
      <c r="D289" s="172"/>
      <c r="E289" s="96" t="s">
        <v>11</v>
      </c>
      <c r="F289" s="172"/>
      <c r="G289" s="96" t="s">
        <v>11</v>
      </c>
      <c r="H289" s="172"/>
      <c r="I289" s="96" t="s">
        <v>11</v>
      </c>
      <c r="J289" s="172">
        <f t="shared" si="257"/>
        <v>0</v>
      </c>
      <c r="K289" s="96" t="s">
        <v>11</v>
      </c>
      <c r="L289" s="172">
        <f t="shared" si="255"/>
        <v>0</v>
      </c>
      <c r="M289" s="96" t="s">
        <v>11</v>
      </c>
      <c r="N289" s="172">
        <f t="shared" si="256"/>
        <v>0</v>
      </c>
      <c r="O289" s="96" t="s">
        <v>11</v>
      </c>
    </row>
    <row r="290" spans="1:18" x14ac:dyDescent="0.2">
      <c r="A290" s="171" t="s">
        <v>122</v>
      </c>
      <c r="B290" s="172"/>
      <c r="C290" s="96" t="s">
        <v>11</v>
      </c>
      <c r="D290" s="172"/>
      <c r="E290" s="96" t="s">
        <v>11</v>
      </c>
      <c r="F290" s="172"/>
      <c r="G290" s="96" t="s">
        <v>11</v>
      </c>
      <c r="H290" s="172"/>
      <c r="I290" s="96" t="s">
        <v>11</v>
      </c>
      <c r="J290" s="172">
        <f t="shared" si="257"/>
        <v>0</v>
      </c>
      <c r="K290" s="96" t="s">
        <v>11</v>
      </c>
      <c r="L290" s="172">
        <f t="shared" si="255"/>
        <v>0</v>
      </c>
      <c r="M290" s="96" t="s">
        <v>11</v>
      </c>
      <c r="N290" s="172">
        <f t="shared" si="256"/>
        <v>0</v>
      </c>
      <c r="O290" s="96" t="s">
        <v>11</v>
      </c>
    </row>
    <row r="291" spans="1:18" x14ac:dyDescent="0.2">
      <c r="A291" s="171" t="s">
        <v>123</v>
      </c>
      <c r="B291" s="172"/>
      <c r="C291" s="96" t="s">
        <v>11</v>
      </c>
      <c r="D291" s="172"/>
      <c r="E291" s="96" t="s">
        <v>11</v>
      </c>
      <c r="F291" s="172"/>
      <c r="G291" s="96" t="s">
        <v>11</v>
      </c>
      <c r="H291" s="172"/>
      <c r="I291" s="96" t="s">
        <v>11</v>
      </c>
      <c r="J291" s="172">
        <f t="shared" si="257"/>
        <v>0</v>
      </c>
      <c r="K291" s="96" t="s">
        <v>11</v>
      </c>
      <c r="L291" s="172">
        <f t="shared" si="255"/>
        <v>0</v>
      </c>
      <c r="M291" s="96" t="s">
        <v>11</v>
      </c>
      <c r="N291" s="172">
        <f t="shared" si="256"/>
        <v>0</v>
      </c>
      <c r="O291" s="96" t="s">
        <v>11</v>
      </c>
    </row>
    <row r="292" spans="1:18" x14ac:dyDescent="0.2">
      <c r="A292" s="171" t="s">
        <v>124</v>
      </c>
      <c r="B292" s="172"/>
      <c r="C292" s="96" t="s">
        <v>11</v>
      </c>
      <c r="D292" s="172"/>
      <c r="E292" s="96" t="s">
        <v>11</v>
      </c>
      <c r="F292" s="172"/>
      <c r="G292" s="96" t="s">
        <v>11</v>
      </c>
      <c r="H292" s="172"/>
      <c r="I292" s="96" t="s">
        <v>11</v>
      </c>
      <c r="J292" s="172">
        <f t="shared" si="257"/>
        <v>0</v>
      </c>
      <c r="K292" s="96" t="s">
        <v>11</v>
      </c>
      <c r="L292" s="172">
        <f t="shared" si="255"/>
        <v>0</v>
      </c>
      <c r="M292" s="96" t="s">
        <v>11</v>
      </c>
      <c r="N292" s="172">
        <f t="shared" si="256"/>
        <v>0</v>
      </c>
      <c r="O292" s="96" t="s">
        <v>11</v>
      </c>
    </row>
    <row r="293" spans="1:18" x14ac:dyDescent="0.2">
      <c r="A293" s="175" t="s">
        <v>129</v>
      </c>
      <c r="B293" s="169">
        <f>SUM(B294:B303)</f>
        <v>0</v>
      </c>
      <c r="C293" s="169" t="s">
        <v>11</v>
      </c>
      <c r="D293" s="169">
        <f>SUM(D294:D303)</f>
        <v>0</v>
      </c>
      <c r="E293" s="169" t="s">
        <v>11</v>
      </c>
      <c r="F293" s="169">
        <f>SUM(F294:F303)</f>
        <v>0</v>
      </c>
      <c r="G293" s="169" t="s">
        <v>11</v>
      </c>
      <c r="H293" s="169">
        <f>SUM(H294:H303)</f>
        <v>0</v>
      </c>
      <c r="I293" s="169" t="s">
        <v>11</v>
      </c>
      <c r="J293" s="169">
        <f>SUM(J294:J303)</f>
        <v>0</v>
      </c>
      <c r="K293" s="169" t="s">
        <v>11</v>
      </c>
      <c r="L293" s="169">
        <f>SUM(L294:L303)</f>
        <v>0</v>
      </c>
      <c r="M293" s="169" t="s">
        <v>11</v>
      </c>
      <c r="N293" s="169">
        <f>SUM(N294:N303)</f>
        <v>0</v>
      </c>
      <c r="O293" s="169" t="s">
        <v>11</v>
      </c>
      <c r="P293" s="169">
        <f>P294+P295+P296+P297+P298+P299+P300+P301+P302+P303</f>
        <v>0</v>
      </c>
      <c r="Q293" s="169">
        <f>H293-P293</f>
        <v>0</v>
      </c>
      <c r="R293" s="176">
        <f>IFERROR(P293/H293,0)</f>
        <v>0</v>
      </c>
    </row>
    <row r="294" spans="1:18" x14ac:dyDescent="0.2">
      <c r="A294" s="171" t="s">
        <v>115</v>
      </c>
      <c r="B294" s="172">
        <f>B272+B283</f>
        <v>0</v>
      </c>
      <c r="C294" s="96">
        <f>IF(B$293=0,0,B294/B$293)</f>
        <v>0</v>
      </c>
      <c r="D294" s="172">
        <f>D272+D283</f>
        <v>0</v>
      </c>
      <c r="E294" s="96">
        <f>IF(D$293=0,0,D294/D$293)</f>
        <v>0</v>
      </c>
      <c r="F294" s="172">
        <f>F272+F283</f>
        <v>0</v>
      </c>
      <c r="G294" s="96">
        <f>IF(F$293=0,0,F294/F$293)</f>
        <v>0</v>
      </c>
      <c r="H294" s="172">
        <f>H272+H283</f>
        <v>0</v>
      </c>
      <c r="I294" s="96">
        <f>IF(H$293=0,0,H294/H$293)</f>
        <v>0</v>
      </c>
      <c r="J294" s="172">
        <f>J272+J283</f>
        <v>0</v>
      </c>
      <c r="K294" s="96">
        <f>IF(J$293=0,0,J294/J$293)</f>
        <v>0</v>
      </c>
      <c r="L294" s="172">
        <f>L272+L283</f>
        <v>0</v>
      </c>
      <c r="M294" s="96">
        <f>IF(L$293=0,0,L294/L$293)</f>
        <v>0</v>
      </c>
      <c r="N294" s="172">
        <f>N272+N283</f>
        <v>0</v>
      </c>
      <c r="O294" s="96">
        <f>IF(N$293=0,0,N294/N$293)</f>
        <v>0</v>
      </c>
      <c r="P294" s="172"/>
      <c r="Q294" s="172">
        <f t="shared" ref="Q294:Q303" si="258">H294-P294</f>
        <v>0</v>
      </c>
      <c r="R294" s="96">
        <f t="shared" ref="R294:R303" si="259">IFERROR(P294/H294,0)</f>
        <v>0</v>
      </c>
    </row>
    <row r="295" spans="1:18" x14ac:dyDescent="0.2">
      <c r="A295" s="171" t="s">
        <v>116</v>
      </c>
      <c r="B295" s="172">
        <f t="shared" ref="B295:D295" si="260">B273+B284</f>
        <v>0</v>
      </c>
      <c r="C295" s="96">
        <f t="shared" ref="C295:E303" si="261">IF(B$293=0,0,B295/B$293)</f>
        <v>0</v>
      </c>
      <c r="D295" s="172">
        <f t="shared" si="260"/>
        <v>0</v>
      </c>
      <c r="E295" s="96">
        <f t="shared" si="261"/>
        <v>0</v>
      </c>
      <c r="F295" s="172">
        <f t="shared" ref="F295:F303" si="262">F273+F284</f>
        <v>0</v>
      </c>
      <c r="G295" s="96">
        <f t="shared" ref="G295:G303" si="263">IF(F$293=0,0,F295/F$293)</f>
        <v>0</v>
      </c>
      <c r="H295" s="172">
        <f t="shared" ref="H295:H303" si="264">H273+H284</f>
        <v>0</v>
      </c>
      <c r="I295" s="96">
        <f t="shared" ref="I295:I303" si="265">IF(H$293=0,0,H295/H$293)</f>
        <v>0</v>
      </c>
      <c r="J295" s="172">
        <f t="shared" ref="J295:J303" si="266">J273+J284</f>
        <v>0</v>
      </c>
      <c r="K295" s="96">
        <f t="shared" ref="K295:K298" si="267">IF(J$293=0,0,J295/J$293)</f>
        <v>0</v>
      </c>
      <c r="L295" s="172">
        <f t="shared" ref="L295:L303" si="268">L273+L284</f>
        <v>0</v>
      </c>
      <c r="M295" s="96">
        <f t="shared" ref="M295:M303" si="269">IF(L$293=0,0,L295/L$293)</f>
        <v>0</v>
      </c>
      <c r="N295" s="172">
        <f t="shared" ref="N295:N303" si="270">N273+N284</f>
        <v>0</v>
      </c>
      <c r="O295" s="96">
        <f t="shared" ref="O295:O303" si="271">IF(N$293=0,0,N295/N$293)</f>
        <v>0</v>
      </c>
      <c r="P295" s="172"/>
      <c r="Q295" s="172">
        <f t="shared" si="258"/>
        <v>0</v>
      </c>
      <c r="R295" s="96">
        <f t="shared" si="259"/>
        <v>0</v>
      </c>
    </row>
    <row r="296" spans="1:18" x14ac:dyDescent="0.2">
      <c r="A296" s="171" t="s">
        <v>117</v>
      </c>
      <c r="B296" s="172">
        <f>B274+B285</f>
        <v>0</v>
      </c>
      <c r="C296" s="96">
        <f t="shared" si="261"/>
        <v>0</v>
      </c>
      <c r="D296" s="172">
        <f>D274+D285</f>
        <v>0</v>
      </c>
      <c r="E296" s="96">
        <f t="shared" si="261"/>
        <v>0</v>
      </c>
      <c r="F296" s="172">
        <f t="shared" si="262"/>
        <v>0</v>
      </c>
      <c r="G296" s="96">
        <f t="shared" si="263"/>
        <v>0</v>
      </c>
      <c r="H296" s="172">
        <f t="shared" si="264"/>
        <v>0</v>
      </c>
      <c r="I296" s="96">
        <f t="shared" si="265"/>
        <v>0</v>
      </c>
      <c r="J296" s="172">
        <f t="shared" si="266"/>
        <v>0</v>
      </c>
      <c r="K296" s="96">
        <f t="shared" si="267"/>
        <v>0</v>
      </c>
      <c r="L296" s="172">
        <f t="shared" si="268"/>
        <v>0</v>
      </c>
      <c r="M296" s="96">
        <f t="shared" si="269"/>
        <v>0</v>
      </c>
      <c r="N296" s="172">
        <f t="shared" si="270"/>
        <v>0</v>
      </c>
      <c r="O296" s="96">
        <f t="shared" si="271"/>
        <v>0</v>
      </c>
      <c r="P296" s="172"/>
      <c r="Q296" s="172">
        <f t="shared" si="258"/>
        <v>0</v>
      </c>
      <c r="R296" s="96">
        <f t="shared" si="259"/>
        <v>0</v>
      </c>
    </row>
    <row r="297" spans="1:18" x14ac:dyDescent="0.2">
      <c r="A297" s="171" t="s">
        <v>118</v>
      </c>
      <c r="B297" s="172">
        <f t="shared" ref="B297:D303" si="272">B275+B286</f>
        <v>0</v>
      </c>
      <c r="C297" s="96">
        <f t="shared" si="261"/>
        <v>0</v>
      </c>
      <c r="D297" s="172">
        <f t="shared" si="272"/>
        <v>0</v>
      </c>
      <c r="E297" s="96">
        <f t="shared" si="261"/>
        <v>0</v>
      </c>
      <c r="F297" s="172">
        <f t="shared" si="262"/>
        <v>0</v>
      </c>
      <c r="G297" s="96">
        <f t="shared" si="263"/>
        <v>0</v>
      </c>
      <c r="H297" s="172">
        <f t="shared" si="264"/>
        <v>0</v>
      </c>
      <c r="I297" s="96">
        <f t="shared" si="265"/>
        <v>0</v>
      </c>
      <c r="J297" s="172">
        <f t="shared" si="266"/>
        <v>0</v>
      </c>
      <c r="K297" s="96">
        <f t="shared" si="267"/>
        <v>0</v>
      </c>
      <c r="L297" s="172">
        <f t="shared" si="268"/>
        <v>0</v>
      </c>
      <c r="M297" s="96">
        <f t="shared" si="269"/>
        <v>0</v>
      </c>
      <c r="N297" s="172">
        <f t="shared" si="270"/>
        <v>0</v>
      </c>
      <c r="O297" s="96">
        <f t="shared" si="271"/>
        <v>0</v>
      </c>
      <c r="P297" s="172"/>
      <c r="Q297" s="172">
        <f t="shared" si="258"/>
        <v>0</v>
      </c>
      <c r="R297" s="96">
        <f t="shared" si="259"/>
        <v>0</v>
      </c>
    </row>
    <row r="298" spans="1:18" x14ac:dyDescent="0.2">
      <c r="A298" s="171" t="s">
        <v>119</v>
      </c>
      <c r="B298" s="172">
        <f t="shared" si="272"/>
        <v>0</v>
      </c>
      <c r="C298" s="96">
        <f t="shared" si="261"/>
        <v>0</v>
      </c>
      <c r="D298" s="172">
        <f t="shared" si="272"/>
        <v>0</v>
      </c>
      <c r="E298" s="96">
        <f t="shared" si="261"/>
        <v>0</v>
      </c>
      <c r="F298" s="172">
        <f t="shared" si="262"/>
        <v>0</v>
      </c>
      <c r="G298" s="96">
        <f t="shared" si="263"/>
        <v>0</v>
      </c>
      <c r="H298" s="172">
        <f t="shared" si="264"/>
        <v>0</v>
      </c>
      <c r="I298" s="96">
        <f t="shared" si="265"/>
        <v>0</v>
      </c>
      <c r="J298" s="172">
        <f t="shared" si="266"/>
        <v>0</v>
      </c>
      <c r="K298" s="96">
        <f t="shared" si="267"/>
        <v>0</v>
      </c>
      <c r="L298" s="172">
        <f t="shared" si="268"/>
        <v>0</v>
      </c>
      <c r="M298" s="96">
        <f t="shared" si="269"/>
        <v>0</v>
      </c>
      <c r="N298" s="172">
        <f t="shared" si="270"/>
        <v>0</v>
      </c>
      <c r="O298" s="96">
        <f t="shared" si="271"/>
        <v>0</v>
      </c>
      <c r="P298" s="172"/>
      <c r="Q298" s="172">
        <f t="shared" si="258"/>
        <v>0</v>
      </c>
      <c r="R298" s="96">
        <f t="shared" si="259"/>
        <v>0</v>
      </c>
    </row>
    <row r="299" spans="1:18" x14ac:dyDescent="0.2">
      <c r="A299" s="171" t="s">
        <v>120</v>
      </c>
      <c r="B299" s="172">
        <f t="shared" si="272"/>
        <v>0</v>
      </c>
      <c r="C299" s="96">
        <f t="shared" si="261"/>
        <v>0</v>
      </c>
      <c r="D299" s="172">
        <f t="shared" si="272"/>
        <v>0</v>
      </c>
      <c r="E299" s="96">
        <f t="shared" si="261"/>
        <v>0</v>
      </c>
      <c r="F299" s="172">
        <f t="shared" si="262"/>
        <v>0</v>
      </c>
      <c r="G299" s="96">
        <f t="shared" si="263"/>
        <v>0</v>
      </c>
      <c r="H299" s="172">
        <f t="shared" si="264"/>
        <v>0</v>
      </c>
      <c r="I299" s="96">
        <f t="shared" si="265"/>
        <v>0</v>
      </c>
      <c r="J299" s="172">
        <f t="shared" si="266"/>
        <v>0</v>
      </c>
      <c r="K299" s="96">
        <f>IF(J$293=0,0,J299/J$293)</f>
        <v>0</v>
      </c>
      <c r="L299" s="172">
        <f t="shared" si="268"/>
        <v>0</v>
      </c>
      <c r="M299" s="96">
        <f t="shared" si="269"/>
        <v>0</v>
      </c>
      <c r="N299" s="172">
        <f t="shared" si="270"/>
        <v>0</v>
      </c>
      <c r="O299" s="96">
        <f t="shared" si="271"/>
        <v>0</v>
      </c>
      <c r="P299" s="172"/>
      <c r="Q299" s="172">
        <f t="shared" si="258"/>
        <v>0</v>
      </c>
      <c r="R299" s="96">
        <f t="shared" si="259"/>
        <v>0</v>
      </c>
    </row>
    <row r="300" spans="1:18" x14ac:dyDescent="0.2">
      <c r="A300" s="171" t="s">
        <v>121</v>
      </c>
      <c r="B300" s="172">
        <f t="shared" si="272"/>
        <v>0</v>
      </c>
      <c r="C300" s="96">
        <f t="shared" si="261"/>
        <v>0</v>
      </c>
      <c r="D300" s="172">
        <f t="shared" si="272"/>
        <v>0</v>
      </c>
      <c r="E300" s="96">
        <f t="shared" si="261"/>
        <v>0</v>
      </c>
      <c r="F300" s="172">
        <f t="shared" si="262"/>
        <v>0</v>
      </c>
      <c r="G300" s="96">
        <f t="shared" si="263"/>
        <v>0</v>
      </c>
      <c r="H300" s="172">
        <f t="shared" si="264"/>
        <v>0</v>
      </c>
      <c r="I300" s="96">
        <f t="shared" si="265"/>
        <v>0</v>
      </c>
      <c r="J300" s="172">
        <f t="shared" si="266"/>
        <v>0</v>
      </c>
      <c r="K300" s="96">
        <f t="shared" ref="K300:K303" si="273">IF(J$293=0,0,J300/J$293)</f>
        <v>0</v>
      </c>
      <c r="L300" s="172">
        <f t="shared" si="268"/>
        <v>0</v>
      </c>
      <c r="M300" s="96">
        <f t="shared" si="269"/>
        <v>0</v>
      </c>
      <c r="N300" s="172">
        <f t="shared" si="270"/>
        <v>0</v>
      </c>
      <c r="O300" s="96">
        <f t="shared" si="271"/>
        <v>0</v>
      </c>
      <c r="P300" s="172"/>
      <c r="Q300" s="172">
        <f t="shared" si="258"/>
        <v>0</v>
      </c>
      <c r="R300" s="96">
        <f t="shared" si="259"/>
        <v>0</v>
      </c>
    </row>
    <row r="301" spans="1:18" x14ac:dyDescent="0.2">
      <c r="A301" s="171" t="s">
        <v>122</v>
      </c>
      <c r="B301" s="172">
        <f t="shared" si="272"/>
        <v>0</v>
      </c>
      <c r="C301" s="96">
        <f t="shared" si="261"/>
        <v>0</v>
      </c>
      <c r="D301" s="172">
        <f t="shared" si="272"/>
        <v>0</v>
      </c>
      <c r="E301" s="96">
        <f t="shared" si="261"/>
        <v>0</v>
      </c>
      <c r="F301" s="172">
        <f t="shared" si="262"/>
        <v>0</v>
      </c>
      <c r="G301" s="96">
        <f t="shared" si="263"/>
        <v>0</v>
      </c>
      <c r="H301" s="172">
        <f t="shared" si="264"/>
        <v>0</v>
      </c>
      <c r="I301" s="96">
        <f t="shared" si="265"/>
        <v>0</v>
      </c>
      <c r="J301" s="172">
        <f t="shared" si="266"/>
        <v>0</v>
      </c>
      <c r="K301" s="96">
        <f t="shared" si="273"/>
        <v>0</v>
      </c>
      <c r="L301" s="172">
        <f t="shared" si="268"/>
        <v>0</v>
      </c>
      <c r="M301" s="96">
        <f t="shared" si="269"/>
        <v>0</v>
      </c>
      <c r="N301" s="172">
        <f>N279+N290</f>
        <v>0</v>
      </c>
      <c r="O301" s="96">
        <f t="shared" si="271"/>
        <v>0</v>
      </c>
      <c r="P301" s="172"/>
      <c r="Q301" s="172">
        <f t="shared" si="258"/>
        <v>0</v>
      </c>
      <c r="R301" s="96">
        <f t="shared" si="259"/>
        <v>0</v>
      </c>
    </row>
    <row r="302" spans="1:18" x14ac:dyDescent="0.2">
      <c r="A302" s="171" t="s">
        <v>123</v>
      </c>
      <c r="B302" s="172">
        <f t="shared" si="272"/>
        <v>0</v>
      </c>
      <c r="C302" s="96">
        <f t="shared" si="261"/>
        <v>0</v>
      </c>
      <c r="D302" s="172">
        <f t="shared" si="272"/>
        <v>0</v>
      </c>
      <c r="E302" s="96">
        <f t="shared" si="261"/>
        <v>0</v>
      </c>
      <c r="F302" s="172">
        <f t="shared" si="262"/>
        <v>0</v>
      </c>
      <c r="G302" s="96">
        <f t="shared" si="263"/>
        <v>0</v>
      </c>
      <c r="H302" s="172">
        <f t="shared" si="264"/>
        <v>0</v>
      </c>
      <c r="I302" s="96">
        <f t="shared" si="265"/>
        <v>0</v>
      </c>
      <c r="J302" s="172">
        <f t="shared" si="266"/>
        <v>0</v>
      </c>
      <c r="K302" s="96">
        <f t="shared" si="273"/>
        <v>0</v>
      </c>
      <c r="L302" s="172">
        <f t="shared" si="268"/>
        <v>0</v>
      </c>
      <c r="M302" s="96">
        <f t="shared" si="269"/>
        <v>0</v>
      </c>
      <c r="N302" s="172">
        <f t="shared" si="270"/>
        <v>0</v>
      </c>
      <c r="O302" s="96">
        <f t="shared" si="271"/>
        <v>0</v>
      </c>
      <c r="P302" s="172"/>
      <c r="Q302" s="172">
        <f t="shared" si="258"/>
        <v>0</v>
      </c>
      <c r="R302" s="96">
        <f t="shared" si="259"/>
        <v>0</v>
      </c>
    </row>
    <row r="303" spans="1:18" x14ac:dyDescent="0.2">
      <c r="A303" s="171" t="s">
        <v>124</v>
      </c>
      <c r="B303" s="172">
        <f t="shared" si="272"/>
        <v>0</v>
      </c>
      <c r="C303" s="96">
        <f t="shared" si="261"/>
        <v>0</v>
      </c>
      <c r="D303" s="172">
        <f t="shared" si="272"/>
        <v>0</v>
      </c>
      <c r="E303" s="96">
        <f t="shared" si="261"/>
        <v>0</v>
      </c>
      <c r="F303" s="172">
        <f t="shared" si="262"/>
        <v>0</v>
      </c>
      <c r="G303" s="96">
        <f t="shared" si="263"/>
        <v>0</v>
      </c>
      <c r="H303" s="172">
        <f t="shared" si="264"/>
        <v>0</v>
      </c>
      <c r="I303" s="96">
        <f t="shared" si="265"/>
        <v>0</v>
      </c>
      <c r="J303" s="172">
        <f t="shared" si="266"/>
        <v>0</v>
      </c>
      <c r="K303" s="96">
        <f t="shared" si="273"/>
        <v>0</v>
      </c>
      <c r="L303" s="172">
        <f t="shared" si="268"/>
        <v>0</v>
      </c>
      <c r="M303" s="96">
        <f t="shared" si="269"/>
        <v>0</v>
      </c>
      <c r="N303" s="172">
        <f t="shared" si="270"/>
        <v>0</v>
      </c>
      <c r="O303" s="96">
        <f t="shared" si="271"/>
        <v>0</v>
      </c>
      <c r="P303" s="172"/>
      <c r="Q303" s="172">
        <f t="shared" si="258"/>
        <v>0</v>
      </c>
      <c r="R303" s="96">
        <f t="shared" si="259"/>
        <v>0</v>
      </c>
    </row>
    <row r="304" spans="1:18" ht="32.25" thickBot="1" x14ac:dyDescent="0.25">
      <c r="A304" s="177" t="s">
        <v>139</v>
      </c>
      <c r="B304" s="178">
        <f>B269-B293</f>
        <v>0</v>
      </c>
      <c r="C304" s="181" t="s">
        <v>11</v>
      </c>
      <c r="D304" s="178">
        <f>D269-D293</f>
        <v>0</v>
      </c>
      <c r="E304" s="181" t="s">
        <v>11</v>
      </c>
      <c r="F304" s="178">
        <f>F269-F293</f>
        <v>0</v>
      </c>
      <c r="G304" s="181" t="s">
        <v>11</v>
      </c>
      <c r="H304" s="178">
        <f>H269-H293</f>
        <v>0</v>
      </c>
      <c r="I304" s="181" t="s">
        <v>11</v>
      </c>
      <c r="J304" s="178">
        <f>J269-J293</f>
        <v>0</v>
      </c>
      <c r="K304" s="181" t="s">
        <v>11</v>
      </c>
      <c r="L304" s="178">
        <f>L269-L293</f>
        <v>0</v>
      </c>
      <c r="M304" s="181" t="s">
        <v>11</v>
      </c>
      <c r="N304" s="178">
        <f>N269-N293</f>
        <v>0</v>
      </c>
      <c r="O304" s="182" t="s">
        <v>11</v>
      </c>
    </row>
    <row r="305" spans="1:15" x14ac:dyDescent="0.2">
      <c r="A305" s="163" t="s">
        <v>100</v>
      </c>
      <c r="B305" s="164">
        <f>'182 1 01 02050(09,10,11)'!B32</f>
        <v>0</v>
      </c>
      <c r="C305" s="164" t="s">
        <v>11</v>
      </c>
      <c r="D305" s="164">
        <f>'182 1 01 02050(09,10,11)'!C32</f>
        <v>0</v>
      </c>
      <c r="E305" s="164" t="s">
        <v>11</v>
      </c>
      <c r="F305" s="164">
        <f>'182 1 01 02050(09,10,11)'!E32</f>
        <v>0</v>
      </c>
      <c r="G305" s="164" t="s">
        <v>11</v>
      </c>
      <c r="H305" s="164">
        <f>'182 1 01 02050(09,10,11)'!G32</f>
        <v>0</v>
      </c>
      <c r="I305" s="164" t="s">
        <v>11</v>
      </c>
      <c r="J305" s="164">
        <f>'182 1 01 02050(09,10,11)'!I32</f>
        <v>0</v>
      </c>
      <c r="K305" s="164" t="s">
        <v>11</v>
      </c>
      <c r="L305" s="164">
        <f>'182 1 01 02050(09,10,11)'!K32</f>
        <v>0</v>
      </c>
      <c r="M305" s="164" t="s">
        <v>11</v>
      </c>
      <c r="N305" s="164">
        <f>'182 1 01 02050(09,10,11)'!M32</f>
        <v>0</v>
      </c>
      <c r="O305" s="165" t="s">
        <v>11</v>
      </c>
    </row>
    <row r="306" spans="1:15" ht="63" x14ac:dyDescent="0.2">
      <c r="A306" s="166" t="s">
        <v>126</v>
      </c>
      <c r="B306" s="40">
        <v>2E-3</v>
      </c>
      <c r="C306" s="40" t="s">
        <v>11</v>
      </c>
      <c r="D306" s="40">
        <v>2E-3</v>
      </c>
      <c r="E306" s="40" t="s">
        <v>11</v>
      </c>
      <c r="F306" s="40">
        <v>2E-3</v>
      </c>
      <c r="G306" s="40" t="s">
        <v>11</v>
      </c>
      <c r="H306" s="40">
        <v>2E-3</v>
      </c>
      <c r="I306" s="40" t="s">
        <v>11</v>
      </c>
      <c r="J306" s="40">
        <v>2E-3</v>
      </c>
      <c r="K306" s="40" t="s">
        <v>11</v>
      </c>
      <c r="L306" s="40">
        <v>2E-3</v>
      </c>
      <c r="M306" s="40" t="s">
        <v>11</v>
      </c>
      <c r="N306" s="40">
        <v>2E-3</v>
      </c>
      <c r="O306" s="167" t="s">
        <v>11</v>
      </c>
    </row>
    <row r="307" spans="1:15" x14ac:dyDescent="0.2">
      <c r="A307" s="168" t="s">
        <v>127</v>
      </c>
      <c r="B307" s="169">
        <f>ROUND(B308+B309+B310+B311+B312+B313+B314+B315+B316+B317,0)</f>
        <v>0</v>
      </c>
      <c r="C307" s="169" t="s">
        <v>11</v>
      </c>
      <c r="D307" s="169">
        <f>ROUND(D308+D309+D310+D311+D312+D313+D314+D315+D316+D317,0)</f>
        <v>0</v>
      </c>
      <c r="E307" s="169" t="s">
        <v>11</v>
      </c>
      <c r="F307" s="169">
        <f>ROUND(F308+F309+F310+F311+F312+F313+F314+F315+F316+F317,0)</f>
        <v>0</v>
      </c>
      <c r="G307" s="169" t="s">
        <v>11</v>
      </c>
      <c r="H307" s="169">
        <f>ROUND(H305*H306,0)</f>
        <v>0</v>
      </c>
      <c r="I307" s="169" t="s">
        <v>11</v>
      </c>
      <c r="J307" s="169">
        <f>ROUND(J305*J306,0)</f>
        <v>0</v>
      </c>
      <c r="K307" s="169" t="s">
        <v>11</v>
      </c>
      <c r="L307" s="169">
        <f>ROUND(L305*L306,0)</f>
        <v>0</v>
      </c>
      <c r="M307" s="169" t="s">
        <v>11</v>
      </c>
      <c r="N307" s="169">
        <f>ROUND(N305*N306,0)</f>
        <v>0</v>
      </c>
      <c r="O307" s="170" t="s">
        <v>11</v>
      </c>
    </row>
    <row r="308" spans="1:15" x14ac:dyDescent="0.2">
      <c r="A308" s="171" t="s">
        <v>115</v>
      </c>
      <c r="B308" s="157"/>
      <c r="C308" s="64">
        <f t="shared" ref="C308:C317" si="274">IF($B$307=0,0,B308/$B$307)</f>
        <v>0</v>
      </c>
      <c r="D308" s="157"/>
      <c r="E308" s="64">
        <f t="shared" ref="E308:E317" si="275">IF($D$307=0,0,D308/$D$307)</f>
        <v>0</v>
      </c>
      <c r="F308" s="157"/>
      <c r="G308" s="64">
        <f t="shared" ref="G308:G317" si="276">IF($F$307=0,0,F308/$F$307)</f>
        <v>0</v>
      </c>
      <c r="H308" s="157">
        <f>(ROUND(H$199*I308,0))</f>
        <v>0</v>
      </c>
      <c r="I308" s="64">
        <f>AVERAGE(E308,G308,C308)</f>
        <v>0</v>
      </c>
      <c r="J308" s="157">
        <f>(ROUND(J$199*K308,0))</f>
        <v>0</v>
      </c>
      <c r="K308" s="64">
        <f>I308</f>
        <v>0</v>
      </c>
      <c r="L308" s="157">
        <f>(ROUND(L$199*M308,0))</f>
        <v>0</v>
      </c>
      <c r="M308" s="64">
        <f>K308</f>
        <v>0</v>
      </c>
      <c r="N308" s="157">
        <f>(ROUND(N$199*O308,0))</f>
        <v>0</v>
      </c>
      <c r="O308" s="158">
        <f>M308</f>
        <v>0</v>
      </c>
    </row>
    <row r="309" spans="1:15" x14ac:dyDescent="0.2">
      <c r="A309" s="171" t="s">
        <v>116</v>
      </c>
      <c r="B309" s="157"/>
      <c r="C309" s="64">
        <f t="shared" si="274"/>
        <v>0</v>
      </c>
      <c r="D309" s="157"/>
      <c r="E309" s="64">
        <f t="shared" si="275"/>
        <v>0</v>
      </c>
      <c r="F309" s="157"/>
      <c r="G309" s="64">
        <f t="shared" si="276"/>
        <v>0</v>
      </c>
      <c r="H309" s="157">
        <f t="shared" ref="H309:H312" si="277">(ROUND(H$199*I309,0))</f>
        <v>0</v>
      </c>
      <c r="I309" s="64">
        <f t="shared" ref="I309:I317" si="278">AVERAGE(E309,G309,C309)</f>
        <v>0</v>
      </c>
      <c r="J309" s="157">
        <f t="shared" ref="J309:J312" si="279">(ROUND(J$199*K309,0))</f>
        <v>0</v>
      </c>
      <c r="K309" s="64">
        <f t="shared" ref="K309:K317" si="280">I309</f>
        <v>0</v>
      </c>
      <c r="L309" s="157">
        <f t="shared" ref="L309:L312" si="281">(ROUND(L$199*M309,0))</f>
        <v>0</v>
      </c>
      <c r="M309" s="64">
        <f t="shared" ref="M309:M317" si="282">K309</f>
        <v>0</v>
      </c>
      <c r="N309" s="157">
        <f t="shared" ref="N309:N312" si="283">(ROUND(N$199*O309,0))</f>
        <v>0</v>
      </c>
      <c r="O309" s="158">
        <f t="shared" ref="O309:O317" si="284">M309</f>
        <v>0</v>
      </c>
    </row>
    <row r="310" spans="1:15" x14ac:dyDescent="0.2">
      <c r="A310" s="171" t="s">
        <v>117</v>
      </c>
      <c r="B310" s="157"/>
      <c r="C310" s="64">
        <f t="shared" si="274"/>
        <v>0</v>
      </c>
      <c r="D310" s="157"/>
      <c r="E310" s="64">
        <f t="shared" si="275"/>
        <v>0</v>
      </c>
      <c r="F310" s="157"/>
      <c r="G310" s="64">
        <f t="shared" si="276"/>
        <v>0</v>
      </c>
      <c r="H310" s="157">
        <f t="shared" si="277"/>
        <v>0</v>
      </c>
      <c r="I310" s="64">
        <f t="shared" si="278"/>
        <v>0</v>
      </c>
      <c r="J310" s="157">
        <f t="shared" si="279"/>
        <v>0</v>
      </c>
      <c r="K310" s="64">
        <f t="shared" si="280"/>
        <v>0</v>
      </c>
      <c r="L310" s="157">
        <f t="shared" si="281"/>
        <v>0</v>
      </c>
      <c r="M310" s="64">
        <f t="shared" si="282"/>
        <v>0</v>
      </c>
      <c r="N310" s="157">
        <f t="shared" si="283"/>
        <v>0</v>
      </c>
      <c r="O310" s="158">
        <f t="shared" si="284"/>
        <v>0</v>
      </c>
    </row>
    <row r="311" spans="1:15" x14ac:dyDescent="0.2">
      <c r="A311" s="171" t="s">
        <v>118</v>
      </c>
      <c r="B311" s="157"/>
      <c r="C311" s="64">
        <f t="shared" si="274"/>
        <v>0</v>
      </c>
      <c r="D311" s="157"/>
      <c r="E311" s="64">
        <f t="shared" si="275"/>
        <v>0</v>
      </c>
      <c r="F311" s="157"/>
      <c r="G311" s="64">
        <f t="shared" si="276"/>
        <v>0</v>
      </c>
      <c r="H311" s="157">
        <f t="shared" si="277"/>
        <v>0</v>
      </c>
      <c r="I311" s="64">
        <f t="shared" si="278"/>
        <v>0</v>
      </c>
      <c r="J311" s="157">
        <f t="shared" si="279"/>
        <v>0</v>
      </c>
      <c r="K311" s="64">
        <f t="shared" si="280"/>
        <v>0</v>
      </c>
      <c r="L311" s="157">
        <f t="shared" si="281"/>
        <v>0</v>
      </c>
      <c r="M311" s="64">
        <f t="shared" si="282"/>
        <v>0</v>
      </c>
      <c r="N311" s="157">
        <f t="shared" si="283"/>
        <v>0</v>
      </c>
      <c r="O311" s="158">
        <f t="shared" si="284"/>
        <v>0</v>
      </c>
    </row>
    <row r="312" spans="1:15" x14ac:dyDescent="0.2">
      <c r="A312" s="171" t="s">
        <v>119</v>
      </c>
      <c r="B312" s="157"/>
      <c r="C312" s="64">
        <f t="shared" si="274"/>
        <v>0</v>
      </c>
      <c r="D312" s="157"/>
      <c r="E312" s="64">
        <f t="shared" si="275"/>
        <v>0</v>
      </c>
      <c r="F312" s="157"/>
      <c r="G312" s="64">
        <f t="shared" si="276"/>
        <v>0</v>
      </c>
      <c r="H312" s="157">
        <f t="shared" si="277"/>
        <v>0</v>
      </c>
      <c r="I312" s="64">
        <f t="shared" si="278"/>
        <v>0</v>
      </c>
      <c r="J312" s="157">
        <f t="shared" si="279"/>
        <v>0</v>
      </c>
      <c r="K312" s="64">
        <f t="shared" si="280"/>
        <v>0</v>
      </c>
      <c r="L312" s="157">
        <f t="shared" si="281"/>
        <v>0</v>
      </c>
      <c r="M312" s="64">
        <f t="shared" si="282"/>
        <v>0</v>
      </c>
      <c r="N312" s="157">
        <f t="shared" si="283"/>
        <v>0</v>
      </c>
      <c r="O312" s="158">
        <f t="shared" si="284"/>
        <v>0</v>
      </c>
    </row>
    <row r="313" spans="1:15" x14ac:dyDescent="0.2">
      <c r="A313" s="171" t="s">
        <v>120</v>
      </c>
      <c r="B313" s="157"/>
      <c r="C313" s="64">
        <f t="shared" si="274"/>
        <v>0</v>
      </c>
      <c r="D313" s="157"/>
      <c r="E313" s="64">
        <f t="shared" si="275"/>
        <v>0</v>
      </c>
      <c r="F313" s="157"/>
      <c r="G313" s="64">
        <f t="shared" si="276"/>
        <v>0</v>
      </c>
      <c r="H313" s="157">
        <f>(H307-H308-H309-H310-H311-H312-H314-H315-H316-H317)</f>
        <v>0</v>
      </c>
      <c r="I313" s="64">
        <f t="shared" si="278"/>
        <v>0</v>
      </c>
      <c r="J313" s="157">
        <f>(J307-J308-J309-J310-J311-J312-J314-J315-J316-J317)</f>
        <v>0</v>
      </c>
      <c r="K313" s="64">
        <f t="shared" si="280"/>
        <v>0</v>
      </c>
      <c r="L313" s="157">
        <f>(L307-L308-L309-L310-L311-L312-L314-L315-L316-L317)</f>
        <v>0</v>
      </c>
      <c r="M313" s="64">
        <f t="shared" si="282"/>
        <v>0</v>
      </c>
      <c r="N313" s="157">
        <f>(N307-N308-N309-N310-N311-N312-N314-N315-N316-N317)</f>
        <v>0</v>
      </c>
      <c r="O313" s="158">
        <f t="shared" si="284"/>
        <v>0</v>
      </c>
    </row>
    <row r="314" spans="1:15" x14ac:dyDescent="0.2">
      <c r="A314" s="171" t="s">
        <v>121</v>
      </c>
      <c r="B314" s="157"/>
      <c r="C314" s="64">
        <f t="shared" si="274"/>
        <v>0</v>
      </c>
      <c r="D314" s="157"/>
      <c r="E314" s="64">
        <f t="shared" si="275"/>
        <v>0</v>
      </c>
      <c r="F314" s="157"/>
      <c r="G314" s="64">
        <f t="shared" si="276"/>
        <v>0</v>
      </c>
      <c r="H314" s="157">
        <f t="shared" ref="H314:H317" si="285">(ROUND(H$199*I314,0))</f>
        <v>0</v>
      </c>
      <c r="I314" s="64">
        <f t="shared" si="278"/>
        <v>0</v>
      </c>
      <c r="J314" s="157">
        <f t="shared" ref="J314:J317" si="286">(ROUND(J$199*K314,0))</f>
        <v>0</v>
      </c>
      <c r="K314" s="64">
        <f t="shared" si="280"/>
        <v>0</v>
      </c>
      <c r="L314" s="157">
        <f t="shared" ref="L314:L317" si="287">(ROUND(L$199*M314,0))</f>
        <v>0</v>
      </c>
      <c r="M314" s="64">
        <f t="shared" si="282"/>
        <v>0</v>
      </c>
      <c r="N314" s="157">
        <f t="shared" ref="N314:N315" si="288">(ROUND(N$199*O314,0))</f>
        <v>0</v>
      </c>
      <c r="O314" s="158">
        <f t="shared" si="284"/>
        <v>0</v>
      </c>
    </row>
    <row r="315" spans="1:15" x14ac:dyDescent="0.2">
      <c r="A315" s="171" t="s">
        <v>122</v>
      </c>
      <c r="B315" s="157"/>
      <c r="C315" s="64">
        <f t="shared" si="274"/>
        <v>0</v>
      </c>
      <c r="D315" s="157"/>
      <c r="E315" s="64">
        <f t="shared" si="275"/>
        <v>0</v>
      </c>
      <c r="F315" s="157"/>
      <c r="G315" s="64">
        <f t="shared" si="276"/>
        <v>0</v>
      </c>
      <c r="H315" s="157">
        <f t="shared" si="285"/>
        <v>0</v>
      </c>
      <c r="I315" s="64">
        <f t="shared" si="278"/>
        <v>0</v>
      </c>
      <c r="J315" s="157">
        <f t="shared" si="286"/>
        <v>0</v>
      </c>
      <c r="K315" s="64">
        <f t="shared" si="280"/>
        <v>0</v>
      </c>
      <c r="L315" s="157">
        <f t="shared" si="287"/>
        <v>0</v>
      </c>
      <c r="M315" s="64">
        <f t="shared" si="282"/>
        <v>0</v>
      </c>
      <c r="N315" s="157">
        <f t="shared" si="288"/>
        <v>0</v>
      </c>
      <c r="O315" s="158">
        <f t="shared" si="284"/>
        <v>0</v>
      </c>
    </row>
    <row r="316" spans="1:15" x14ac:dyDescent="0.2">
      <c r="A316" s="171" t="s">
        <v>123</v>
      </c>
      <c r="B316" s="157"/>
      <c r="C316" s="64">
        <f t="shared" si="274"/>
        <v>0</v>
      </c>
      <c r="D316" s="157"/>
      <c r="E316" s="64">
        <f t="shared" si="275"/>
        <v>0</v>
      </c>
      <c r="F316" s="157"/>
      <c r="G316" s="64">
        <f t="shared" si="276"/>
        <v>0</v>
      </c>
      <c r="H316" s="157">
        <f t="shared" si="285"/>
        <v>0</v>
      </c>
      <c r="I316" s="64">
        <f t="shared" si="278"/>
        <v>0</v>
      </c>
      <c r="J316" s="157">
        <f t="shared" si="286"/>
        <v>0</v>
      </c>
      <c r="K316" s="64">
        <f t="shared" si="280"/>
        <v>0</v>
      </c>
      <c r="L316" s="157">
        <f t="shared" si="287"/>
        <v>0</v>
      </c>
      <c r="M316" s="64">
        <f t="shared" si="282"/>
        <v>0</v>
      </c>
      <c r="N316" s="157">
        <f>(ROUND(N$199*O316,0))</f>
        <v>0</v>
      </c>
      <c r="O316" s="158">
        <f t="shared" si="284"/>
        <v>0</v>
      </c>
    </row>
    <row r="317" spans="1:15" x14ac:dyDescent="0.2">
      <c r="A317" s="171" t="s">
        <v>124</v>
      </c>
      <c r="B317" s="157"/>
      <c r="C317" s="64">
        <f t="shared" si="274"/>
        <v>0</v>
      </c>
      <c r="D317" s="157"/>
      <c r="E317" s="64">
        <f t="shared" si="275"/>
        <v>0</v>
      </c>
      <c r="F317" s="157"/>
      <c r="G317" s="64">
        <f t="shared" si="276"/>
        <v>0</v>
      </c>
      <c r="H317" s="157">
        <f t="shared" si="285"/>
        <v>0</v>
      </c>
      <c r="I317" s="64">
        <f t="shared" si="278"/>
        <v>0</v>
      </c>
      <c r="J317" s="157">
        <f t="shared" si="286"/>
        <v>0</v>
      </c>
      <c r="K317" s="64">
        <f t="shared" si="280"/>
        <v>0</v>
      </c>
      <c r="L317" s="157">
        <f t="shared" si="287"/>
        <v>0</v>
      </c>
      <c r="M317" s="64">
        <f t="shared" si="282"/>
        <v>0</v>
      </c>
      <c r="N317" s="157">
        <f t="shared" ref="N317" si="289">(ROUND(N$199*O317,0))</f>
        <v>0</v>
      </c>
      <c r="O317" s="158">
        <f t="shared" si="284"/>
        <v>0</v>
      </c>
    </row>
    <row r="318" spans="1:15" ht="31.5" x14ac:dyDescent="0.2">
      <c r="A318" s="168" t="s">
        <v>128</v>
      </c>
      <c r="B318" s="169"/>
      <c r="C318" s="169" t="s">
        <v>11</v>
      </c>
      <c r="D318" s="169"/>
      <c r="E318" s="169" t="s">
        <v>11</v>
      </c>
      <c r="F318" s="169"/>
      <c r="G318" s="169" t="s">
        <v>11</v>
      </c>
      <c r="H318" s="169">
        <f>H319+H320+H321+H322+H323+H324+H325+H326+H327+H328</f>
        <v>0</v>
      </c>
      <c r="I318" s="169" t="s">
        <v>11</v>
      </c>
      <c r="J318" s="169">
        <f>J319+J320+J321+J322+J323+J324+J325+J326+J327+J328</f>
        <v>0</v>
      </c>
      <c r="K318" s="169" t="s">
        <v>11</v>
      </c>
      <c r="L318" s="169">
        <f>L319+L320+L321+L322+L323+L324+L325+L326+L327+L328</f>
        <v>0</v>
      </c>
      <c r="M318" s="169" t="s">
        <v>11</v>
      </c>
      <c r="N318" s="169">
        <f>N319+N320+N321+N322+N323+N324+N325+N326+N327+N328</f>
        <v>0</v>
      </c>
      <c r="O318" s="169" t="s">
        <v>11</v>
      </c>
    </row>
    <row r="319" spans="1:15" x14ac:dyDescent="0.2">
      <c r="A319" s="171" t="s">
        <v>115</v>
      </c>
      <c r="B319" s="172"/>
      <c r="C319" s="96" t="s">
        <v>11</v>
      </c>
      <c r="D319" s="172"/>
      <c r="E319" s="96" t="s">
        <v>11</v>
      </c>
      <c r="F319" s="172"/>
      <c r="G319" s="96" t="s">
        <v>11</v>
      </c>
      <c r="H319" s="172"/>
      <c r="I319" s="96" t="s">
        <v>11</v>
      </c>
      <c r="J319" s="172">
        <f t="shared" ref="J319:J321" si="290">H319</f>
        <v>0</v>
      </c>
      <c r="K319" s="96" t="s">
        <v>11</v>
      </c>
      <c r="L319" s="172">
        <f t="shared" ref="L319:L328" si="291">J319</f>
        <v>0</v>
      </c>
      <c r="M319" s="96" t="s">
        <v>11</v>
      </c>
      <c r="N319" s="172">
        <f t="shared" ref="N319:N328" si="292">L319</f>
        <v>0</v>
      </c>
      <c r="O319" s="96" t="s">
        <v>11</v>
      </c>
    </row>
    <row r="320" spans="1:15" x14ac:dyDescent="0.2">
      <c r="A320" s="171" t="s">
        <v>116</v>
      </c>
      <c r="B320" s="172"/>
      <c r="C320" s="96" t="s">
        <v>11</v>
      </c>
      <c r="D320" s="172"/>
      <c r="E320" s="96" t="s">
        <v>11</v>
      </c>
      <c r="F320" s="172"/>
      <c r="G320" s="96" t="s">
        <v>11</v>
      </c>
      <c r="H320" s="172"/>
      <c r="I320" s="96" t="s">
        <v>11</v>
      </c>
      <c r="J320" s="172">
        <f t="shared" si="290"/>
        <v>0</v>
      </c>
      <c r="K320" s="96" t="s">
        <v>11</v>
      </c>
      <c r="L320" s="172">
        <f t="shared" si="291"/>
        <v>0</v>
      </c>
      <c r="M320" s="96" t="s">
        <v>11</v>
      </c>
      <c r="N320" s="172">
        <f t="shared" si="292"/>
        <v>0</v>
      </c>
      <c r="O320" s="96" t="s">
        <v>11</v>
      </c>
    </row>
    <row r="321" spans="1:18" x14ac:dyDescent="0.2">
      <c r="A321" s="171" t="s">
        <v>117</v>
      </c>
      <c r="B321" s="172"/>
      <c r="C321" s="96" t="s">
        <v>11</v>
      </c>
      <c r="D321" s="172"/>
      <c r="E321" s="96" t="s">
        <v>11</v>
      </c>
      <c r="F321" s="172"/>
      <c r="G321" s="96" t="s">
        <v>11</v>
      </c>
      <c r="H321" s="172"/>
      <c r="I321" s="96" t="s">
        <v>11</v>
      </c>
      <c r="J321" s="172">
        <f t="shared" si="290"/>
        <v>0</v>
      </c>
      <c r="K321" s="96" t="s">
        <v>11</v>
      </c>
      <c r="L321" s="172">
        <f t="shared" si="291"/>
        <v>0</v>
      </c>
      <c r="M321" s="96" t="s">
        <v>11</v>
      </c>
      <c r="N321" s="172">
        <f t="shared" si="292"/>
        <v>0</v>
      </c>
      <c r="O321" s="96" t="s">
        <v>11</v>
      </c>
    </row>
    <row r="322" spans="1:18" x14ac:dyDescent="0.2">
      <c r="A322" s="171" t="s">
        <v>118</v>
      </c>
      <c r="B322" s="172"/>
      <c r="C322" s="96" t="s">
        <v>11</v>
      </c>
      <c r="D322" s="172"/>
      <c r="E322" s="96" t="s">
        <v>11</v>
      </c>
      <c r="F322" s="172"/>
      <c r="G322" s="96" t="s">
        <v>11</v>
      </c>
      <c r="H322" s="172"/>
      <c r="I322" s="96" t="s">
        <v>11</v>
      </c>
      <c r="J322" s="172">
        <f>H322</f>
        <v>0</v>
      </c>
      <c r="K322" s="96" t="s">
        <v>11</v>
      </c>
      <c r="L322" s="172">
        <f t="shared" si="291"/>
        <v>0</v>
      </c>
      <c r="M322" s="96" t="s">
        <v>11</v>
      </c>
      <c r="N322" s="172">
        <f t="shared" si="292"/>
        <v>0</v>
      </c>
      <c r="O322" s="96" t="s">
        <v>11</v>
      </c>
    </row>
    <row r="323" spans="1:18" x14ac:dyDescent="0.2">
      <c r="A323" s="171" t="s">
        <v>119</v>
      </c>
      <c r="B323" s="172"/>
      <c r="C323" s="96" t="s">
        <v>11</v>
      </c>
      <c r="D323" s="172"/>
      <c r="E323" s="96" t="s">
        <v>11</v>
      </c>
      <c r="F323" s="172"/>
      <c r="G323" s="96" t="s">
        <v>11</v>
      </c>
      <c r="H323" s="172"/>
      <c r="I323" s="96" t="s">
        <v>11</v>
      </c>
      <c r="J323" s="172">
        <f t="shared" ref="J323:J328" si="293">H323</f>
        <v>0</v>
      </c>
      <c r="K323" s="96" t="s">
        <v>11</v>
      </c>
      <c r="L323" s="172">
        <f t="shared" si="291"/>
        <v>0</v>
      </c>
      <c r="M323" s="96" t="s">
        <v>11</v>
      </c>
      <c r="N323" s="172">
        <f t="shared" si="292"/>
        <v>0</v>
      </c>
      <c r="O323" s="96" t="s">
        <v>11</v>
      </c>
    </row>
    <row r="324" spans="1:18" x14ac:dyDescent="0.2">
      <c r="A324" s="171" t="s">
        <v>120</v>
      </c>
      <c r="B324" s="172"/>
      <c r="C324" s="96" t="s">
        <v>11</v>
      </c>
      <c r="D324" s="172"/>
      <c r="E324" s="96" t="s">
        <v>11</v>
      </c>
      <c r="F324" s="172"/>
      <c r="G324" s="96" t="s">
        <v>11</v>
      </c>
      <c r="H324" s="172"/>
      <c r="I324" s="96" t="s">
        <v>11</v>
      </c>
      <c r="J324" s="172">
        <f t="shared" si="293"/>
        <v>0</v>
      </c>
      <c r="K324" s="96" t="s">
        <v>11</v>
      </c>
      <c r="L324" s="172">
        <f t="shared" si="291"/>
        <v>0</v>
      </c>
      <c r="M324" s="96" t="s">
        <v>11</v>
      </c>
      <c r="N324" s="172">
        <f t="shared" si="292"/>
        <v>0</v>
      </c>
      <c r="O324" s="96" t="s">
        <v>11</v>
      </c>
    </row>
    <row r="325" spans="1:18" x14ac:dyDescent="0.2">
      <c r="A325" s="171" t="s">
        <v>121</v>
      </c>
      <c r="B325" s="172"/>
      <c r="C325" s="96" t="s">
        <v>11</v>
      </c>
      <c r="D325" s="172"/>
      <c r="E325" s="96" t="s">
        <v>11</v>
      </c>
      <c r="F325" s="172"/>
      <c r="G325" s="96" t="s">
        <v>11</v>
      </c>
      <c r="H325" s="172"/>
      <c r="I325" s="96" t="s">
        <v>11</v>
      </c>
      <c r="J325" s="172">
        <f t="shared" si="293"/>
        <v>0</v>
      </c>
      <c r="K325" s="96" t="s">
        <v>11</v>
      </c>
      <c r="L325" s="172">
        <f t="shared" si="291"/>
        <v>0</v>
      </c>
      <c r="M325" s="96" t="s">
        <v>11</v>
      </c>
      <c r="N325" s="172">
        <f t="shared" si="292"/>
        <v>0</v>
      </c>
      <c r="O325" s="96" t="s">
        <v>11</v>
      </c>
    </row>
    <row r="326" spans="1:18" x14ac:dyDescent="0.2">
      <c r="A326" s="171" t="s">
        <v>122</v>
      </c>
      <c r="B326" s="172"/>
      <c r="C326" s="96" t="s">
        <v>11</v>
      </c>
      <c r="D326" s="172"/>
      <c r="E326" s="96" t="s">
        <v>11</v>
      </c>
      <c r="F326" s="172"/>
      <c r="G326" s="96" t="s">
        <v>11</v>
      </c>
      <c r="H326" s="172"/>
      <c r="I326" s="96" t="s">
        <v>11</v>
      </c>
      <c r="J326" s="172">
        <f t="shared" si="293"/>
        <v>0</v>
      </c>
      <c r="K326" s="96" t="s">
        <v>11</v>
      </c>
      <c r="L326" s="172">
        <f t="shared" si="291"/>
        <v>0</v>
      </c>
      <c r="M326" s="96" t="s">
        <v>11</v>
      </c>
      <c r="N326" s="172">
        <f t="shared" si="292"/>
        <v>0</v>
      </c>
      <c r="O326" s="96" t="s">
        <v>11</v>
      </c>
    </row>
    <row r="327" spans="1:18" x14ac:dyDescent="0.2">
      <c r="A327" s="171" t="s">
        <v>123</v>
      </c>
      <c r="B327" s="172"/>
      <c r="C327" s="96" t="s">
        <v>11</v>
      </c>
      <c r="D327" s="172"/>
      <c r="E327" s="96" t="s">
        <v>11</v>
      </c>
      <c r="F327" s="172"/>
      <c r="G327" s="96" t="s">
        <v>11</v>
      </c>
      <c r="H327" s="172"/>
      <c r="I327" s="96" t="s">
        <v>11</v>
      </c>
      <c r="J327" s="172">
        <f t="shared" si="293"/>
        <v>0</v>
      </c>
      <c r="K327" s="96" t="s">
        <v>11</v>
      </c>
      <c r="L327" s="172">
        <f t="shared" si="291"/>
        <v>0</v>
      </c>
      <c r="M327" s="96" t="s">
        <v>11</v>
      </c>
      <c r="N327" s="172">
        <f t="shared" si="292"/>
        <v>0</v>
      </c>
      <c r="O327" s="96" t="s">
        <v>11</v>
      </c>
    </row>
    <row r="328" spans="1:18" x14ac:dyDescent="0.2">
      <c r="A328" s="171" t="s">
        <v>124</v>
      </c>
      <c r="B328" s="172"/>
      <c r="C328" s="96" t="s">
        <v>11</v>
      </c>
      <c r="D328" s="172"/>
      <c r="E328" s="96" t="s">
        <v>11</v>
      </c>
      <c r="F328" s="172"/>
      <c r="G328" s="96" t="s">
        <v>11</v>
      </c>
      <c r="H328" s="172"/>
      <c r="I328" s="96" t="s">
        <v>11</v>
      </c>
      <c r="J328" s="172">
        <f t="shared" si="293"/>
        <v>0</v>
      </c>
      <c r="K328" s="96" t="s">
        <v>11</v>
      </c>
      <c r="L328" s="172">
        <f t="shared" si="291"/>
        <v>0</v>
      </c>
      <c r="M328" s="96" t="s">
        <v>11</v>
      </c>
      <c r="N328" s="172">
        <f t="shared" si="292"/>
        <v>0</v>
      </c>
      <c r="O328" s="96" t="s">
        <v>11</v>
      </c>
    </row>
    <row r="329" spans="1:18" x14ac:dyDescent="0.2">
      <c r="A329" s="175" t="s">
        <v>129</v>
      </c>
      <c r="B329" s="169">
        <f>SUM(B330:B339)</f>
        <v>0</v>
      </c>
      <c r="C329" s="169" t="s">
        <v>11</v>
      </c>
      <c r="D329" s="169">
        <f>SUM(D330:D339)</f>
        <v>0</v>
      </c>
      <c r="E329" s="169" t="s">
        <v>11</v>
      </c>
      <c r="F329" s="169">
        <f>SUM(F330:F339)</f>
        <v>0</v>
      </c>
      <c r="G329" s="169" t="s">
        <v>11</v>
      </c>
      <c r="H329" s="169">
        <f>SUM(H330:H339)</f>
        <v>0</v>
      </c>
      <c r="I329" s="169" t="s">
        <v>11</v>
      </c>
      <c r="J329" s="169">
        <f>SUM(J330:J339)</f>
        <v>0</v>
      </c>
      <c r="K329" s="169" t="s">
        <v>11</v>
      </c>
      <c r="L329" s="169">
        <f>SUM(L330:L339)</f>
        <v>0</v>
      </c>
      <c r="M329" s="169" t="s">
        <v>11</v>
      </c>
      <c r="N329" s="169">
        <f>SUM(N330:N339)</f>
        <v>0</v>
      </c>
      <c r="O329" s="169" t="s">
        <v>11</v>
      </c>
      <c r="P329" s="169">
        <f>P330+P331+P332+P333+P334+P335+P336+P337+P338+P339</f>
        <v>0</v>
      </c>
      <c r="Q329" s="169">
        <f>H329-P329</f>
        <v>0</v>
      </c>
      <c r="R329" s="176">
        <f>IFERROR(P329/H329,0)</f>
        <v>0</v>
      </c>
    </row>
    <row r="330" spans="1:18" x14ac:dyDescent="0.2">
      <c r="A330" s="171" t="s">
        <v>115</v>
      </c>
      <c r="B330" s="172">
        <f>B308+B319</f>
        <v>0</v>
      </c>
      <c r="C330" s="96">
        <f>IF(B$329=0,0,B330/B$329)</f>
        <v>0</v>
      </c>
      <c r="D330" s="172">
        <f>D308+D319</f>
        <v>0</v>
      </c>
      <c r="E330" s="96">
        <f>IF(D$329=0,0,D330/D$329)</f>
        <v>0</v>
      </c>
      <c r="F330" s="172">
        <f>F308+F319</f>
        <v>0</v>
      </c>
      <c r="G330" s="96">
        <f>IF(F$329=0,0,F330/F$329)</f>
        <v>0</v>
      </c>
      <c r="H330" s="172">
        <f>H308+H319</f>
        <v>0</v>
      </c>
      <c r="I330" s="96">
        <f>IF(H$329=0,0,H330/H$329)</f>
        <v>0</v>
      </c>
      <c r="J330" s="172">
        <f>J308+J319</f>
        <v>0</v>
      </c>
      <c r="K330" s="96">
        <f>IF(J$329=0,0,J330/J$329)</f>
        <v>0</v>
      </c>
      <c r="L330" s="172">
        <f>L308+L319</f>
        <v>0</v>
      </c>
      <c r="M330" s="96">
        <f>IF(L$329=0,0,L330/L$329)</f>
        <v>0</v>
      </c>
      <c r="N330" s="172">
        <f>N308+N319</f>
        <v>0</v>
      </c>
      <c r="O330" s="96">
        <f>IF(N$329=0,0,N330/N$329)</f>
        <v>0</v>
      </c>
      <c r="P330" s="172"/>
      <c r="Q330" s="172">
        <f t="shared" ref="Q330:Q339" si="294">H330-P330</f>
        <v>0</v>
      </c>
      <c r="R330" s="96">
        <f t="shared" ref="R330:R339" si="295">IFERROR(P330/H330,0)</f>
        <v>0</v>
      </c>
    </row>
    <row r="331" spans="1:18" x14ac:dyDescent="0.2">
      <c r="A331" s="171" t="s">
        <v>116</v>
      </c>
      <c r="B331" s="172">
        <f t="shared" ref="B331:D331" si="296">B309+B320</f>
        <v>0</v>
      </c>
      <c r="C331" s="96">
        <f t="shared" ref="C331:E339" si="297">IF(B$329=0,0,B331/B$329)</f>
        <v>0</v>
      </c>
      <c r="D331" s="172">
        <f t="shared" si="296"/>
        <v>0</v>
      </c>
      <c r="E331" s="96">
        <f t="shared" si="297"/>
        <v>0</v>
      </c>
      <c r="F331" s="172">
        <f t="shared" ref="F331:F339" si="298">F309+F320</f>
        <v>0</v>
      </c>
      <c r="G331" s="96">
        <f t="shared" ref="G331:G339" si="299">IF(F$329=0,0,F331/F$329)</f>
        <v>0</v>
      </c>
      <c r="H331" s="172">
        <f t="shared" ref="H331:H339" si="300">H309+H320</f>
        <v>0</v>
      </c>
      <c r="I331" s="96">
        <f t="shared" ref="I331:I339" si="301">IF(H$329=0,0,H331/H$329)</f>
        <v>0</v>
      </c>
      <c r="J331" s="172">
        <f t="shared" ref="J331:J339" si="302">J309+J320</f>
        <v>0</v>
      </c>
      <c r="K331" s="96">
        <f t="shared" ref="K331:K336" si="303">IF(J$329=0,0,J331/J$329)</f>
        <v>0</v>
      </c>
      <c r="L331" s="172">
        <f t="shared" ref="L331:L339" si="304">L309+L320</f>
        <v>0</v>
      </c>
      <c r="M331" s="96">
        <f t="shared" ref="M331:M339" si="305">IF(L$329=0,0,L331/L$329)</f>
        <v>0</v>
      </c>
      <c r="N331" s="172">
        <f t="shared" ref="N331:N339" si="306">N309+N320</f>
        <v>0</v>
      </c>
      <c r="O331" s="96">
        <f t="shared" ref="O331:O339" si="307">IF(N$329=0,0,N331/N$329)</f>
        <v>0</v>
      </c>
      <c r="P331" s="172"/>
      <c r="Q331" s="172">
        <f t="shared" si="294"/>
        <v>0</v>
      </c>
      <c r="R331" s="96">
        <f t="shared" si="295"/>
        <v>0</v>
      </c>
    </row>
    <row r="332" spans="1:18" x14ac:dyDescent="0.2">
      <c r="A332" s="171" t="s">
        <v>117</v>
      </c>
      <c r="B332" s="172">
        <f>B310+B321</f>
        <v>0</v>
      </c>
      <c r="C332" s="96">
        <f t="shared" si="297"/>
        <v>0</v>
      </c>
      <c r="D332" s="172">
        <f>D310+D321</f>
        <v>0</v>
      </c>
      <c r="E332" s="96">
        <f t="shared" si="297"/>
        <v>0</v>
      </c>
      <c r="F332" s="172">
        <f t="shared" si="298"/>
        <v>0</v>
      </c>
      <c r="G332" s="96">
        <f t="shared" si="299"/>
        <v>0</v>
      </c>
      <c r="H332" s="172">
        <f t="shared" si="300"/>
        <v>0</v>
      </c>
      <c r="I332" s="96">
        <f t="shared" si="301"/>
        <v>0</v>
      </c>
      <c r="J332" s="172">
        <f t="shared" si="302"/>
        <v>0</v>
      </c>
      <c r="K332" s="96">
        <f t="shared" si="303"/>
        <v>0</v>
      </c>
      <c r="L332" s="172">
        <f t="shared" si="304"/>
        <v>0</v>
      </c>
      <c r="M332" s="96">
        <f t="shared" si="305"/>
        <v>0</v>
      </c>
      <c r="N332" s="172">
        <f t="shared" si="306"/>
        <v>0</v>
      </c>
      <c r="O332" s="96">
        <f t="shared" si="307"/>
        <v>0</v>
      </c>
      <c r="P332" s="172"/>
      <c r="Q332" s="172">
        <f t="shared" si="294"/>
        <v>0</v>
      </c>
      <c r="R332" s="96">
        <f t="shared" si="295"/>
        <v>0</v>
      </c>
    </row>
    <row r="333" spans="1:18" x14ac:dyDescent="0.2">
      <c r="A333" s="171" t="s">
        <v>118</v>
      </c>
      <c r="B333" s="172">
        <f t="shared" ref="B333:D339" si="308">B311+B322</f>
        <v>0</v>
      </c>
      <c r="C333" s="96">
        <f t="shared" si="297"/>
        <v>0</v>
      </c>
      <c r="D333" s="172">
        <f t="shared" si="308"/>
        <v>0</v>
      </c>
      <c r="E333" s="96">
        <f t="shared" si="297"/>
        <v>0</v>
      </c>
      <c r="F333" s="172">
        <f t="shared" si="298"/>
        <v>0</v>
      </c>
      <c r="G333" s="96">
        <f t="shared" si="299"/>
        <v>0</v>
      </c>
      <c r="H333" s="172">
        <f t="shared" si="300"/>
        <v>0</v>
      </c>
      <c r="I333" s="96">
        <f t="shared" si="301"/>
        <v>0</v>
      </c>
      <c r="J333" s="172">
        <f t="shared" si="302"/>
        <v>0</v>
      </c>
      <c r="K333" s="96">
        <f t="shared" si="303"/>
        <v>0</v>
      </c>
      <c r="L333" s="172">
        <f t="shared" si="304"/>
        <v>0</v>
      </c>
      <c r="M333" s="96">
        <f t="shared" si="305"/>
        <v>0</v>
      </c>
      <c r="N333" s="172">
        <f t="shared" si="306"/>
        <v>0</v>
      </c>
      <c r="O333" s="96">
        <f t="shared" si="307"/>
        <v>0</v>
      </c>
      <c r="P333" s="172"/>
      <c r="Q333" s="172">
        <f t="shared" si="294"/>
        <v>0</v>
      </c>
      <c r="R333" s="96">
        <f t="shared" si="295"/>
        <v>0</v>
      </c>
    </row>
    <row r="334" spans="1:18" x14ac:dyDescent="0.2">
      <c r="A334" s="171" t="s">
        <v>119</v>
      </c>
      <c r="B334" s="172">
        <f t="shared" si="308"/>
        <v>0</v>
      </c>
      <c r="C334" s="96">
        <f t="shared" si="297"/>
        <v>0</v>
      </c>
      <c r="D334" s="172">
        <f t="shared" si="308"/>
        <v>0</v>
      </c>
      <c r="E334" s="96">
        <f t="shared" si="297"/>
        <v>0</v>
      </c>
      <c r="F334" s="172">
        <f t="shared" si="298"/>
        <v>0</v>
      </c>
      <c r="G334" s="96">
        <f t="shared" si="299"/>
        <v>0</v>
      </c>
      <c r="H334" s="172">
        <f t="shared" si="300"/>
        <v>0</v>
      </c>
      <c r="I334" s="96">
        <f t="shared" si="301"/>
        <v>0</v>
      </c>
      <c r="J334" s="172">
        <f t="shared" si="302"/>
        <v>0</v>
      </c>
      <c r="K334" s="96">
        <f t="shared" si="303"/>
        <v>0</v>
      </c>
      <c r="L334" s="172">
        <f t="shared" si="304"/>
        <v>0</v>
      </c>
      <c r="M334" s="96">
        <f t="shared" si="305"/>
        <v>0</v>
      </c>
      <c r="N334" s="172">
        <f t="shared" si="306"/>
        <v>0</v>
      </c>
      <c r="O334" s="96">
        <f t="shared" si="307"/>
        <v>0</v>
      </c>
      <c r="P334" s="172"/>
      <c r="Q334" s="172">
        <f t="shared" si="294"/>
        <v>0</v>
      </c>
      <c r="R334" s="96">
        <f t="shared" si="295"/>
        <v>0</v>
      </c>
    </row>
    <row r="335" spans="1:18" x14ac:dyDescent="0.2">
      <c r="A335" s="171" t="s">
        <v>120</v>
      </c>
      <c r="B335" s="172">
        <f t="shared" si="308"/>
        <v>0</v>
      </c>
      <c r="C335" s="96">
        <f t="shared" si="297"/>
        <v>0</v>
      </c>
      <c r="D335" s="172">
        <f t="shared" si="308"/>
        <v>0</v>
      </c>
      <c r="E335" s="96">
        <f t="shared" si="297"/>
        <v>0</v>
      </c>
      <c r="F335" s="172">
        <f t="shared" si="298"/>
        <v>0</v>
      </c>
      <c r="G335" s="96">
        <f t="shared" si="299"/>
        <v>0</v>
      </c>
      <c r="H335" s="172">
        <f t="shared" si="300"/>
        <v>0</v>
      </c>
      <c r="I335" s="96">
        <f t="shared" si="301"/>
        <v>0</v>
      </c>
      <c r="J335" s="172">
        <f t="shared" si="302"/>
        <v>0</v>
      </c>
      <c r="K335" s="96">
        <f t="shared" si="303"/>
        <v>0</v>
      </c>
      <c r="L335" s="172">
        <f t="shared" si="304"/>
        <v>0</v>
      </c>
      <c r="M335" s="96">
        <f t="shared" si="305"/>
        <v>0</v>
      </c>
      <c r="N335" s="172">
        <f t="shared" si="306"/>
        <v>0</v>
      </c>
      <c r="O335" s="96">
        <f t="shared" si="307"/>
        <v>0</v>
      </c>
      <c r="P335" s="172"/>
      <c r="Q335" s="172">
        <f t="shared" si="294"/>
        <v>0</v>
      </c>
      <c r="R335" s="96">
        <f t="shared" si="295"/>
        <v>0</v>
      </c>
    </row>
    <row r="336" spans="1:18" x14ac:dyDescent="0.2">
      <c r="A336" s="171" t="s">
        <v>121</v>
      </c>
      <c r="B336" s="172">
        <f t="shared" si="308"/>
        <v>0</v>
      </c>
      <c r="C336" s="96">
        <f t="shared" si="297"/>
        <v>0</v>
      </c>
      <c r="D336" s="172">
        <f t="shared" si="308"/>
        <v>0</v>
      </c>
      <c r="E336" s="96">
        <f t="shared" si="297"/>
        <v>0</v>
      </c>
      <c r="F336" s="172">
        <f t="shared" si="298"/>
        <v>0</v>
      </c>
      <c r="G336" s="96">
        <f t="shared" si="299"/>
        <v>0</v>
      </c>
      <c r="H336" s="172">
        <f t="shared" si="300"/>
        <v>0</v>
      </c>
      <c r="I336" s="96">
        <f t="shared" si="301"/>
        <v>0</v>
      </c>
      <c r="J336" s="172">
        <f t="shared" si="302"/>
        <v>0</v>
      </c>
      <c r="K336" s="96">
        <f t="shared" si="303"/>
        <v>0</v>
      </c>
      <c r="L336" s="172">
        <f t="shared" si="304"/>
        <v>0</v>
      </c>
      <c r="M336" s="96">
        <f t="shared" si="305"/>
        <v>0</v>
      </c>
      <c r="N336" s="172">
        <f t="shared" si="306"/>
        <v>0</v>
      </c>
      <c r="O336" s="96">
        <f t="shared" si="307"/>
        <v>0</v>
      </c>
      <c r="P336" s="172"/>
      <c r="Q336" s="172">
        <f t="shared" si="294"/>
        <v>0</v>
      </c>
      <c r="R336" s="96">
        <f t="shared" si="295"/>
        <v>0</v>
      </c>
    </row>
    <row r="337" spans="1:18" x14ac:dyDescent="0.2">
      <c r="A337" s="171" t="s">
        <v>122</v>
      </c>
      <c r="B337" s="172">
        <f t="shared" si="308"/>
        <v>0</v>
      </c>
      <c r="C337" s="96">
        <f t="shared" si="297"/>
        <v>0</v>
      </c>
      <c r="D337" s="172">
        <f t="shared" si="308"/>
        <v>0</v>
      </c>
      <c r="E337" s="96">
        <f t="shared" si="297"/>
        <v>0</v>
      </c>
      <c r="F337" s="172">
        <f t="shared" si="298"/>
        <v>0</v>
      </c>
      <c r="G337" s="96">
        <f t="shared" si="299"/>
        <v>0</v>
      </c>
      <c r="H337" s="172">
        <f t="shared" si="300"/>
        <v>0</v>
      </c>
      <c r="I337" s="96">
        <f t="shared" si="301"/>
        <v>0</v>
      </c>
      <c r="J337" s="172">
        <f t="shared" si="302"/>
        <v>0</v>
      </c>
      <c r="K337" s="96">
        <f>IF(J$329=0,0,J337/J$329)</f>
        <v>0</v>
      </c>
      <c r="L337" s="172">
        <f t="shared" si="304"/>
        <v>0</v>
      </c>
      <c r="M337" s="96">
        <f t="shared" si="305"/>
        <v>0</v>
      </c>
      <c r="N337" s="172">
        <f>N315+N326</f>
        <v>0</v>
      </c>
      <c r="O337" s="96">
        <f t="shared" si="307"/>
        <v>0</v>
      </c>
      <c r="P337" s="172"/>
      <c r="Q337" s="172">
        <f t="shared" si="294"/>
        <v>0</v>
      </c>
      <c r="R337" s="96">
        <f t="shared" si="295"/>
        <v>0</v>
      </c>
    </row>
    <row r="338" spans="1:18" x14ac:dyDescent="0.2">
      <c r="A338" s="171" t="s">
        <v>123</v>
      </c>
      <c r="B338" s="172">
        <f t="shared" si="308"/>
        <v>0</v>
      </c>
      <c r="C338" s="96">
        <f t="shared" si="297"/>
        <v>0</v>
      </c>
      <c r="D338" s="172">
        <f t="shared" si="308"/>
        <v>0</v>
      </c>
      <c r="E338" s="96">
        <f t="shared" si="297"/>
        <v>0</v>
      </c>
      <c r="F338" s="172">
        <f t="shared" si="298"/>
        <v>0</v>
      </c>
      <c r="G338" s="96">
        <f t="shared" si="299"/>
        <v>0</v>
      </c>
      <c r="H338" s="172">
        <f t="shared" si="300"/>
        <v>0</v>
      </c>
      <c r="I338" s="96">
        <f t="shared" si="301"/>
        <v>0</v>
      </c>
      <c r="J338" s="172">
        <f t="shared" si="302"/>
        <v>0</v>
      </c>
      <c r="K338" s="96">
        <f t="shared" ref="K338:K339" si="309">IF(J$329=0,0,J338/J$329)</f>
        <v>0</v>
      </c>
      <c r="L338" s="172">
        <f t="shared" si="304"/>
        <v>0</v>
      </c>
      <c r="M338" s="96">
        <f t="shared" si="305"/>
        <v>0</v>
      </c>
      <c r="N338" s="172">
        <f t="shared" si="306"/>
        <v>0</v>
      </c>
      <c r="O338" s="96">
        <f t="shared" si="307"/>
        <v>0</v>
      </c>
      <c r="P338" s="172"/>
      <c r="Q338" s="172">
        <f t="shared" si="294"/>
        <v>0</v>
      </c>
      <c r="R338" s="96">
        <f t="shared" si="295"/>
        <v>0</v>
      </c>
    </row>
    <row r="339" spans="1:18" x14ac:dyDescent="0.2">
      <c r="A339" s="171" t="s">
        <v>124</v>
      </c>
      <c r="B339" s="172">
        <f t="shared" si="308"/>
        <v>0</v>
      </c>
      <c r="C339" s="96">
        <f t="shared" si="297"/>
        <v>0</v>
      </c>
      <c r="D339" s="172">
        <f t="shared" si="308"/>
        <v>0</v>
      </c>
      <c r="E339" s="96">
        <f t="shared" si="297"/>
        <v>0</v>
      </c>
      <c r="F339" s="172">
        <f t="shared" si="298"/>
        <v>0</v>
      </c>
      <c r="G339" s="96">
        <f t="shared" si="299"/>
        <v>0</v>
      </c>
      <c r="H339" s="172">
        <f t="shared" si="300"/>
        <v>0</v>
      </c>
      <c r="I339" s="96">
        <f t="shared" si="301"/>
        <v>0</v>
      </c>
      <c r="J339" s="172">
        <f t="shared" si="302"/>
        <v>0</v>
      </c>
      <c r="K339" s="96">
        <f t="shared" si="309"/>
        <v>0</v>
      </c>
      <c r="L339" s="172">
        <f t="shared" si="304"/>
        <v>0</v>
      </c>
      <c r="M339" s="96">
        <f t="shared" si="305"/>
        <v>0</v>
      </c>
      <c r="N339" s="172">
        <f t="shared" si="306"/>
        <v>0</v>
      </c>
      <c r="O339" s="96">
        <f t="shared" si="307"/>
        <v>0</v>
      </c>
      <c r="P339" s="172"/>
      <c r="Q339" s="172">
        <f t="shared" si="294"/>
        <v>0</v>
      </c>
      <c r="R339" s="96">
        <f t="shared" si="295"/>
        <v>0</v>
      </c>
    </row>
    <row r="340" spans="1:18" ht="32.25" thickBot="1" x14ac:dyDescent="0.25">
      <c r="A340" s="177" t="s">
        <v>140</v>
      </c>
      <c r="B340" s="178">
        <f>B305-B329</f>
        <v>0</v>
      </c>
      <c r="C340" s="181" t="s">
        <v>11</v>
      </c>
      <c r="D340" s="178">
        <f>D305-D329</f>
        <v>0</v>
      </c>
      <c r="E340" s="181" t="s">
        <v>11</v>
      </c>
      <c r="F340" s="178">
        <f>F305-F329</f>
        <v>0</v>
      </c>
      <c r="G340" s="181" t="s">
        <v>11</v>
      </c>
      <c r="H340" s="178">
        <f>H305-H329</f>
        <v>0</v>
      </c>
      <c r="I340" s="181" t="s">
        <v>11</v>
      </c>
      <c r="J340" s="178">
        <f>J305-J329</f>
        <v>0</v>
      </c>
      <c r="K340" s="181" t="s">
        <v>11</v>
      </c>
      <c r="L340" s="178">
        <f>L305-L329</f>
        <v>0</v>
      </c>
      <c r="M340" s="181" t="s">
        <v>11</v>
      </c>
      <c r="N340" s="178">
        <f>N305-N329</f>
        <v>0</v>
      </c>
      <c r="O340" s="182" t="s">
        <v>11</v>
      </c>
    </row>
    <row r="341" spans="1:18" x14ac:dyDescent="0.2">
      <c r="A341" s="163" t="s">
        <v>102</v>
      </c>
      <c r="B341" s="164">
        <f>'182 1 01 02013(14)'!B17</f>
        <v>0</v>
      </c>
      <c r="C341" s="164" t="s">
        <v>11</v>
      </c>
      <c r="D341" s="164">
        <f>'182 1 01 02013(14)'!C17</f>
        <v>0</v>
      </c>
      <c r="E341" s="164" t="s">
        <v>11</v>
      </c>
      <c r="F341" s="164">
        <f>'182 1 01 02013(14)'!E17</f>
        <v>0</v>
      </c>
      <c r="G341" s="164" t="s">
        <v>11</v>
      </c>
      <c r="H341" s="164">
        <f>'182 1 01 02013(14)'!G17</f>
        <v>0</v>
      </c>
      <c r="I341" s="164" t="s">
        <v>11</v>
      </c>
      <c r="J341" s="164">
        <f>'182 1 01 02013(14)'!I17</f>
        <v>0</v>
      </c>
      <c r="K341" s="164" t="s">
        <v>11</v>
      </c>
      <c r="L341" s="164">
        <f>'182 1 01 02013(14)'!K17</f>
        <v>0</v>
      </c>
      <c r="M341" s="164" t="s">
        <v>11</v>
      </c>
      <c r="N341" s="164">
        <f>'182 1 01 02013(14)'!M17</f>
        <v>0</v>
      </c>
      <c r="O341" s="165" t="s">
        <v>11</v>
      </c>
    </row>
    <row r="342" spans="1:18" ht="63" x14ac:dyDescent="0.2">
      <c r="A342" s="166" t="s">
        <v>126</v>
      </c>
      <c r="B342" s="40">
        <v>2E-3</v>
      </c>
      <c r="C342" s="40" t="s">
        <v>11</v>
      </c>
      <c r="D342" s="40">
        <v>2E-3</v>
      </c>
      <c r="E342" s="40" t="s">
        <v>11</v>
      </c>
      <c r="F342" s="40">
        <v>2E-3</v>
      </c>
      <c r="G342" s="40" t="s">
        <v>11</v>
      </c>
      <c r="H342" s="40">
        <v>2E-3</v>
      </c>
      <c r="I342" s="40" t="s">
        <v>11</v>
      </c>
      <c r="J342" s="40">
        <v>2E-3</v>
      </c>
      <c r="K342" s="40" t="s">
        <v>11</v>
      </c>
      <c r="L342" s="40">
        <v>2E-3</v>
      </c>
      <c r="M342" s="40" t="s">
        <v>11</v>
      </c>
      <c r="N342" s="40">
        <v>2E-3</v>
      </c>
      <c r="O342" s="167" t="s">
        <v>11</v>
      </c>
    </row>
    <row r="343" spans="1:18" x14ac:dyDescent="0.2">
      <c r="A343" s="168" t="s">
        <v>127</v>
      </c>
      <c r="B343" s="169">
        <f>ROUND(B344+B345+B346+B347+B348+B349+B350+B351+B352+B353,0)</f>
        <v>0</v>
      </c>
      <c r="C343" s="169" t="s">
        <v>11</v>
      </c>
      <c r="D343" s="169">
        <f>ROUND(D344+D345+D346+D347+D348+D349+D350+D351+D352+D353,0)</f>
        <v>0</v>
      </c>
      <c r="E343" s="169" t="s">
        <v>11</v>
      </c>
      <c r="F343" s="169">
        <f>ROUND(F344+F345+F346+F347+F348+F349+F350+F351+F352+F353,0)</f>
        <v>0</v>
      </c>
      <c r="G343" s="169" t="s">
        <v>11</v>
      </c>
      <c r="H343" s="169">
        <f>ROUND(H341*H342,0)</f>
        <v>0</v>
      </c>
      <c r="I343" s="169" t="s">
        <v>11</v>
      </c>
      <c r="J343" s="169">
        <f>ROUND(J341*J342,0)</f>
        <v>0</v>
      </c>
      <c r="K343" s="169" t="s">
        <v>11</v>
      </c>
      <c r="L343" s="169">
        <f>ROUND(L341*L342,0)</f>
        <v>0</v>
      </c>
      <c r="M343" s="169" t="s">
        <v>11</v>
      </c>
      <c r="N343" s="169">
        <f>ROUND(N341*N342,0)</f>
        <v>0</v>
      </c>
      <c r="O343" s="170" t="s">
        <v>11</v>
      </c>
    </row>
    <row r="344" spans="1:18" x14ac:dyDescent="0.2">
      <c r="A344" s="171" t="s">
        <v>115</v>
      </c>
      <c r="B344" s="157"/>
      <c r="C344" s="64">
        <f t="shared" ref="C344:C353" si="310">IF($B$343=0,0,B344/$B$343)</f>
        <v>0</v>
      </c>
      <c r="D344" s="157"/>
      <c r="E344" s="64">
        <f t="shared" ref="E344:E353" si="311">IF($D$343=0,0,D344/$D$343)</f>
        <v>0</v>
      </c>
      <c r="F344" s="157"/>
      <c r="G344" s="64">
        <f t="shared" ref="G344:G353" si="312">IF($F$343=0,0,F344/$F$343)</f>
        <v>0</v>
      </c>
      <c r="H344" s="157">
        <f>(ROUND(H$199*I344,0))</f>
        <v>0</v>
      </c>
      <c r="I344" s="64">
        <f>AVERAGE(E344,G344,C344)</f>
        <v>0</v>
      </c>
      <c r="J344" s="157">
        <f>(ROUND(J$199*K344,0))</f>
        <v>0</v>
      </c>
      <c r="K344" s="64">
        <f>I344</f>
        <v>0</v>
      </c>
      <c r="L344" s="157">
        <f>(ROUND(L$199*M344,0))</f>
        <v>0</v>
      </c>
      <c r="M344" s="64">
        <f>K344</f>
        <v>0</v>
      </c>
      <c r="N344" s="157">
        <f>(ROUND(N$199*O344,0))</f>
        <v>0</v>
      </c>
      <c r="O344" s="158">
        <f>M344</f>
        <v>0</v>
      </c>
    </row>
    <row r="345" spans="1:18" x14ac:dyDescent="0.2">
      <c r="A345" s="171" t="s">
        <v>116</v>
      </c>
      <c r="B345" s="157"/>
      <c r="C345" s="64">
        <f t="shared" si="310"/>
        <v>0</v>
      </c>
      <c r="D345" s="157"/>
      <c r="E345" s="64">
        <f t="shared" si="311"/>
        <v>0</v>
      </c>
      <c r="F345" s="157"/>
      <c r="G345" s="64">
        <f t="shared" si="312"/>
        <v>0</v>
      </c>
      <c r="H345" s="157">
        <f t="shared" ref="H345:H348" si="313">(ROUND(H$199*I345,0))</f>
        <v>0</v>
      </c>
      <c r="I345" s="64">
        <f t="shared" ref="I345:I353" si="314">AVERAGE(E345,G345,C345)</f>
        <v>0</v>
      </c>
      <c r="J345" s="157">
        <f t="shared" ref="J345:J348" si="315">(ROUND(J$199*K345,0))</f>
        <v>0</v>
      </c>
      <c r="K345" s="64">
        <f t="shared" ref="K345:K353" si="316">I345</f>
        <v>0</v>
      </c>
      <c r="L345" s="157">
        <f t="shared" ref="L345:L348" si="317">(ROUND(L$199*M345,0))</f>
        <v>0</v>
      </c>
      <c r="M345" s="64">
        <f t="shared" ref="M345:M353" si="318">K345</f>
        <v>0</v>
      </c>
      <c r="N345" s="157">
        <f t="shared" ref="N345:N348" si="319">(ROUND(N$199*O345,0))</f>
        <v>0</v>
      </c>
      <c r="O345" s="158">
        <f t="shared" ref="O345:O353" si="320">M345</f>
        <v>0</v>
      </c>
    </row>
    <row r="346" spans="1:18" x14ac:dyDescent="0.2">
      <c r="A346" s="171" t="s">
        <v>117</v>
      </c>
      <c r="B346" s="157"/>
      <c r="C346" s="64">
        <f t="shared" si="310"/>
        <v>0</v>
      </c>
      <c r="D346" s="157"/>
      <c r="E346" s="64">
        <f t="shared" si="311"/>
        <v>0</v>
      </c>
      <c r="F346" s="157"/>
      <c r="G346" s="64">
        <f t="shared" si="312"/>
        <v>0</v>
      </c>
      <c r="H346" s="157">
        <f t="shared" si="313"/>
        <v>0</v>
      </c>
      <c r="I346" s="64">
        <f t="shared" si="314"/>
        <v>0</v>
      </c>
      <c r="J346" s="157">
        <f t="shared" si="315"/>
        <v>0</v>
      </c>
      <c r="K346" s="64">
        <f t="shared" si="316"/>
        <v>0</v>
      </c>
      <c r="L346" s="157">
        <f t="shared" si="317"/>
        <v>0</v>
      </c>
      <c r="M346" s="64">
        <f t="shared" si="318"/>
        <v>0</v>
      </c>
      <c r="N346" s="157">
        <f t="shared" si="319"/>
        <v>0</v>
      </c>
      <c r="O346" s="158">
        <f t="shared" si="320"/>
        <v>0</v>
      </c>
    </row>
    <row r="347" spans="1:18" x14ac:dyDescent="0.2">
      <c r="A347" s="171" t="s">
        <v>118</v>
      </c>
      <c r="B347" s="157"/>
      <c r="C347" s="64">
        <f t="shared" si="310"/>
        <v>0</v>
      </c>
      <c r="D347" s="157"/>
      <c r="E347" s="64">
        <f t="shared" si="311"/>
        <v>0</v>
      </c>
      <c r="F347" s="157"/>
      <c r="G347" s="64">
        <f t="shared" si="312"/>
        <v>0</v>
      </c>
      <c r="H347" s="157">
        <f t="shared" si="313"/>
        <v>0</v>
      </c>
      <c r="I347" s="64">
        <f t="shared" si="314"/>
        <v>0</v>
      </c>
      <c r="J347" s="157">
        <f t="shared" si="315"/>
        <v>0</v>
      </c>
      <c r="K347" s="64">
        <f t="shared" si="316"/>
        <v>0</v>
      </c>
      <c r="L347" s="157">
        <f t="shared" si="317"/>
        <v>0</v>
      </c>
      <c r="M347" s="64">
        <f t="shared" si="318"/>
        <v>0</v>
      </c>
      <c r="N347" s="157">
        <f t="shared" si="319"/>
        <v>0</v>
      </c>
      <c r="O347" s="158">
        <f t="shared" si="320"/>
        <v>0</v>
      </c>
    </row>
    <row r="348" spans="1:18" x14ac:dyDescent="0.2">
      <c r="A348" s="171" t="s">
        <v>119</v>
      </c>
      <c r="B348" s="157"/>
      <c r="C348" s="64">
        <f t="shared" si="310"/>
        <v>0</v>
      </c>
      <c r="D348" s="157"/>
      <c r="E348" s="64">
        <f t="shared" si="311"/>
        <v>0</v>
      </c>
      <c r="F348" s="157"/>
      <c r="G348" s="64">
        <f t="shared" si="312"/>
        <v>0</v>
      </c>
      <c r="H348" s="157">
        <f t="shared" si="313"/>
        <v>0</v>
      </c>
      <c r="I348" s="64">
        <f t="shared" si="314"/>
        <v>0</v>
      </c>
      <c r="J348" s="157">
        <f t="shared" si="315"/>
        <v>0</v>
      </c>
      <c r="K348" s="64">
        <f t="shared" si="316"/>
        <v>0</v>
      </c>
      <c r="L348" s="157">
        <f t="shared" si="317"/>
        <v>0</v>
      </c>
      <c r="M348" s="64">
        <f t="shared" si="318"/>
        <v>0</v>
      </c>
      <c r="N348" s="157">
        <f t="shared" si="319"/>
        <v>0</v>
      </c>
      <c r="O348" s="158">
        <f t="shared" si="320"/>
        <v>0</v>
      </c>
    </row>
    <row r="349" spans="1:18" x14ac:dyDescent="0.2">
      <c r="A349" s="171" t="s">
        <v>120</v>
      </c>
      <c r="B349" s="157"/>
      <c r="C349" s="64">
        <f t="shared" si="310"/>
        <v>0</v>
      </c>
      <c r="D349" s="157"/>
      <c r="E349" s="64">
        <f t="shared" si="311"/>
        <v>0</v>
      </c>
      <c r="F349" s="157"/>
      <c r="G349" s="64">
        <f t="shared" si="312"/>
        <v>0</v>
      </c>
      <c r="H349" s="157">
        <f>(H343-H344-H345-H346-H347-H348-H350-H351-H352-H353)</f>
        <v>0</v>
      </c>
      <c r="I349" s="64">
        <f t="shared" si="314"/>
        <v>0</v>
      </c>
      <c r="J349" s="157">
        <f>(J343-J344-J345-J346-J347-J348-J350-J351-J352-J353)</f>
        <v>0</v>
      </c>
      <c r="K349" s="64">
        <f t="shared" si="316"/>
        <v>0</v>
      </c>
      <c r="L349" s="157">
        <f>(L343-L344-L345-L346-L347-L348-L350-L351-L352-L353)</f>
        <v>0</v>
      </c>
      <c r="M349" s="64">
        <f t="shared" si="318"/>
        <v>0</v>
      </c>
      <c r="N349" s="157">
        <f>(N343-N344-N345-N346-N347-N348-N350-N351-N352-N353)</f>
        <v>0</v>
      </c>
      <c r="O349" s="158">
        <f t="shared" si="320"/>
        <v>0</v>
      </c>
    </row>
    <row r="350" spans="1:18" x14ac:dyDescent="0.2">
      <c r="A350" s="171" t="s">
        <v>121</v>
      </c>
      <c r="B350" s="157"/>
      <c r="C350" s="64">
        <f t="shared" si="310"/>
        <v>0</v>
      </c>
      <c r="D350" s="157"/>
      <c r="E350" s="64">
        <f t="shared" si="311"/>
        <v>0</v>
      </c>
      <c r="F350" s="157"/>
      <c r="G350" s="64">
        <f t="shared" si="312"/>
        <v>0</v>
      </c>
      <c r="H350" s="157">
        <f t="shared" ref="H350:H353" si="321">(ROUND(H$199*I350,0))</f>
        <v>0</v>
      </c>
      <c r="I350" s="64">
        <f t="shared" si="314"/>
        <v>0</v>
      </c>
      <c r="J350" s="157">
        <f t="shared" ref="J350:J353" si="322">(ROUND(J$199*K350,0))</f>
        <v>0</v>
      </c>
      <c r="K350" s="64">
        <f t="shared" si="316"/>
        <v>0</v>
      </c>
      <c r="L350" s="157">
        <f t="shared" ref="L350:L353" si="323">(ROUND(L$199*M350,0))</f>
        <v>0</v>
      </c>
      <c r="M350" s="64">
        <f t="shared" si="318"/>
        <v>0</v>
      </c>
      <c r="N350" s="157">
        <f t="shared" ref="N350:N351" si="324">(ROUND(N$199*O350,0))</f>
        <v>0</v>
      </c>
      <c r="O350" s="158">
        <f t="shared" si="320"/>
        <v>0</v>
      </c>
    </row>
    <row r="351" spans="1:18" x14ac:dyDescent="0.2">
      <c r="A351" s="171" t="s">
        <v>122</v>
      </c>
      <c r="B351" s="157"/>
      <c r="C351" s="64">
        <f t="shared" si="310"/>
        <v>0</v>
      </c>
      <c r="D351" s="157"/>
      <c r="E351" s="64">
        <f t="shared" si="311"/>
        <v>0</v>
      </c>
      <c r="F351" s="157"/>
      <c r="G351" s="64">
        <f t="shared" si="312"/>
        <v>0</v>
      </c>
      <c r="H351" s="157">
        <f t="shared" si="321"/>
        <v>0</v>
      </c>
      <c r="I351" s="64">
        <f t="shared" si="314"/>
        <v>0</v>
      </c>
      <c r="J351" s="157">
        <f t="shared" si="322"/>
        <v>0</v>
      </c>
      <c r="K351" s="64">
        <f t="shared" si="316"/>
        <v>0</v>
      </c>
      <c r="L351" s="157">
        <f t="shared" si="323"/>
        <v>0</v>
      </c>
      <c r="M351" s="64">
        <f t="shared" si="318"/>
        <v>0</v>
      </c>
      <c r="N351" s="157">
        <f t="shared" si="324"/>
        <v>0</v>
      </c>
      <c r="O351" s="158">
        <f t="shared" si="320"/>
        <v>0</v>
      </c>
    </row>
    <row r="352" spans="1:18" x14ac:dyDescent="0.2">
      <c r="A352" s="171" t="s">
        <v>123</v>
      </c>
      <c r="B352" s="157"/>
      <c r="C352" s="64">
        <f t="shared" si="310"/>
        <v>0</v>
      </c>
      <c r="D352" s="157"/>
      <c r="E352" s="64">
        <f t="shared" si="311"/>
        <v>0</v>
      </c>
      <c r="F352" s="157"/>
      <c r="G352" s="64">
        <f t="shared" si="312"/>
        <v>0</v>
      </c>
      <c r="H352" s="157">
        <f t="shared" si="321"/>
        <v>0</v>
      </c>
      <c r="I352" s="64">
        <f t="shared" si="314"/>
        <v>0</v>
      </c>
      <c r="J352" s="157">
        <f t="shared" si="322"/>
        <v>0</v>
      </c>
      <c r="K352" s="64">
        <f t="shared" si="316"/>
        <v>0</v>
      </c>
      <c r="L352" s="157">
        <f t="shared" si="323"/>
        <v>0</v>
      </c>
      <c r="M352" s="64">
        <f t="shared" si="318"/>
        <v>0</v>
      </c>
      <c r="N352" s="157">
        <f>(ROUND(N$199*O352,0))</f>
        <v>0</v>
      </c>
      <c r="O352" s="158">
        <f t="shared" si="320"/>
        <v>0</v>
      </c>
    </row>
    <row r="353" spans="1:18" x14ac:dyDescent="0.2">
      <c r="A353" s="171" t="s">
        <v>124</v>
      </c>
      <c r="B353" s="157"/>
      <c r="C353" s="64">
        <f t="shared" si="310"/>
        <v>0</v>
      </c>
      <c r="D353" s="157"/>
      <c r="E353" s="64">
        <f t="shared" si="311"/>
        <v>0</v>
      </c>
      <c r="F353" s="157"/>
      <c r="G353" s="64">
        <f t="shared" si="312"/>
        <v>0</v>
      </c>
      <c r="H353" s="157">
        <f t="shared" si="321"/>
        <v>0</v>
      </c>
      <c r="I353" s="64">
        <f t="shared" si="314"/>
        <v>0</v>
      </c>
      <c r="J353" s="157">
        <f t="shared" si="322"/>
        <v>0</v>
      </c>
      <c r="K353" s="64">
        <f t="shared" si="316"/>
        <v>0</v>
      </c>
      <c r="L353" s="157">
        <f t="shared" si="323"/>
        <v>0</v>
      </c>
      <c r="M353" s="64">
        <f t="shared" si="318"/>
        <v>0</v>
      </c>
      <c r="N353" s="157">
        <f t="shared" ref="N353" si="325">(ROUND(N$199*O353,0))</f>
        <v>0</v>
      </c>
      <c r="O353" s="158">
        <f t="shared" si="320"/>
        <v>0</v>
      </c>
    </row>
    <row r="354" spans="1:18" ht="31.5" x14ac:dyDescent="0.2">
      <c r="A354" s="168" t="s">
        <v>128</v>
      </c>
      <c r="B354" s="169"/>
      <c r="C354" s="169" t="s">
        <v>11</v>
      </c>
      <c r="D354" s="169"/>
      <c r="E354" s="169" t="s">
        <v>11</v>
      </c>
      <c r="F354" s="169"/>
      <c r="G354" s="169" t="s">
        <v>11</v>
      </c>
      <c r="H354" s="169">
        <f>H355+H356+H357+H358+H359+H360+H361+H362+H363+H364</f>
        <v>0</v>
      </c>
      <c r="I354" s="169" t="s">
        <v>11</v>
      </c>
      <c r="J354" s="169">
        <f>J355+J356+J357+J358+J359+J360+J361+J362+J363+J364</f>
        <v>0</v>
      </c>
      <c r="K354" s="169" t="s">
        <v>11</v>
      </c>
      <c r="L354" s="169">
        <f>L355+L356+L357+L358+L359+L360+L361+L362+L363+L364</f>
        <v>0</v>
      </c>
      <c r="M354" s="169" t="s">
        <v>11</v>
      </c>
      <c r="N354" s="169">
        <f>N355+N356+N357+N358+N359+N360+N361+N362+N363+N364</f>
        <v>0</v>
      </c>
      <c r="O354" s="169" t="s">
        <v>11</v>
      </c>
    </row>
    <row r="355" spans="1:18" x14ac:dyDescent="0.2">
      <c r="A355" s="171" t="s">
        <v>115</v>
      </c>
      <c r="B355" s="172"/>
      <c r="C355" s="96" t="s">
        <v>11</v>
      </c>
      <c r="D355" s="172"/>
      <c r="E355" s="96" t="s">
        <v>11</v>
      </c>
      <c r="F355" s="172"/>
      <c r="G355" s="96" t="s">
        <v>11</v>
      </c>
      <c r="H355" s="172"/>
      <c r="I355" s="96" t="s">
        <v>11</v>
      </c>
      <c r="J355" s="172">
        <f t="shared" ref="J355:J357" si="326">H355</f>
        <v>0</v>
      </c>
      <c r="K355" s="96" t="s">
        <v>11</v>
      </c>
      <c r="L355" s="172">
        <f t="shared" ref="L355:L364" si="327">J355</f>
        <v>0</v>
      </c>
      <c r="M355" s="96" t="s">
        <v>11</v>
      </c>
      <c r="N355" s="172">
        <f t="shared" ref="N355:N364" si="328">L355</f>
        <v>0</v>
      </c>
      <c r="O355" s="96" t="s">
        <v>11</v>
      </c>
    </row>
    <row r="356" spans="1:18" x14ac:dyDescent="0.2">
      <c r="A356" s="171" t="s">
        <v>116</v>
      </c>
      <c r="B356" s="172"/>
      <c r="C356" s="96" t="s">
        <v>11</v>
      </c>
      <c r="D356" s="172"/>
      <c r="E356" s="96" t="s">
        <v>11</v>
      </c>
      <c r="F356" s="172"/>
      <c r="G356" s="96" t="s">
        <v>11</v>
      </c>
      <c r="H356" s="172"/>
      <c r="I356" s="96" t="s">
        <v>11</v>
      </c>
      <c r="J356" s="172">
        <f t="shared" si="326"/>
        <v>0</v>
      </c>
      <c r="K356" s="96" t="s">
        <v>11</v>
      </c>
      <c r="L356" s="172">
        <f t="shared" si="327"/>
        <v>0</v>
      </c>
      <c r="M356" s="96" t="s">
        <v>11</v>
      </c>
      <c r="N356" s="172">
        <f t="shared" si="328"/>
        <v>0</v>
      </c>
      <c r="O356" s="96" t="s">
        <v>11</v>
      </c>
    </row>
    <row r="357" spans="1:18" x14ac:dyDescent="0.2">
      <c r="A357" s="171" t="s">
        <v>117</v>
      </c>
      <c r="B357" s="172"/>
      <c r="C357" s="96" t="s">
        <v>11</v>
      </c>
      <c r="D357" s="172"/>
      <c r="E357" s="96" t="s">
        <v>11</v>
      </c>
      <c r="F357" s="172"/>
      <c r="G357" s="96" t="s">
        <v>11</v>
      </c>
      <c r="H357" s="172"/>
      <c r="I357" s="96" t="s">
        <v>11</v>
      </c>
      <c r="J357" s="172">
        <f t="shared" si="326"/>
        <v>0</v>
      </c>
      <c r="K357" s="96" t="s">
        <v>11</v>
      </c>
      <c r="L357" s="172">
        <f t="shared" si="327"/>
        <v>0</v>
      </c>
      <c r="M357" s="96" t="s">
        <v>11</v>
      </c>
      <c r="N357" s="172">
        <f t="shared" si="328"/>
        <v>0</v>
      </c>
      <c r="O357" s="96" t="s">
        <v>11</v>
      </c>
    </row>
    <row r="358" spans="1:18" x14ac:dyDescent="0.2">
      <c r="A358" s="171" t="s">
        <v>118</v>
      </c>
      <c r="B358" s="172"/>
      <c r="C358" s="96" t="s">
        <v>11</v>
      </c>
      <c r="D358" s="172"/>
      <c r="E358" s="96" t="s">
        <v>11</v>
      </c>
      <c r="F358" s="172"/>
      <c r="G358" s="96" t="s">
        <v>11</v>
      </c>
      <c r="H358" s="172"/>
      <c r="I358" s="96" t="s">
        <v>11</v>
      </c>
      <c r="J358" s="172">
        <f>H358</f>
        <v>0</v>
      </c>
      <c r="K358" s="96" t="s">
        <v>11</v>
      </c>
      <c r="L358" s="172">
        <f t="shared" si="327"/>
        <v>0</v>
      </c>
      <c r="M358" s="96" t="s">
        <v>11</v>
      </c>
      <c r="N358" s="172">
        <f t="shared" si="328"/>
        <v>0</v>
      </c>
      <c r="O358" s="96" t="s">
        <v>11</v>
      </c>
    </row>
    <row r="359" spans="1:18" x14ac:dyDescent="0.2">
      <c r="A359" s="171" t="s">
        <v>119</v>
      </c>
      <c r="B359" s="172"/>
      <c r="C359" s="96" t="s">
        <v>11</v>
      </c>
      <c r="D359" s="172"/>
      <c r="E359" s="96" t="s">
        <v>11</v>
      </c>
      <c r="F359" s="172"/>
      <c r="G359" s="96" t="s">
        <v>11</v>
      </c>
      <c r="H359" s="172"/>
      <c r="I359" s="96" t="s">
        <v>11</v>
      </c>
      <c r="J359" s="172">
        <f t="shared" ref="J359:J364" si="329">H359</f>
        <v>0</v>
      </c>
      <c r="K359" s="96" t="s">
        <v>11</v>
      </c>
      <c r="L359" s="172">
        <f t="shared" si="327"/>
        <v>0</v>
      </c>
      <c r="M359" s="96" t="s">
        <v>11</v>
      </c>
      <c r="N359" s="172">
        <f t="shared" si="328"/>
        <v>0</v>
      </c>
      <c r="O359" s="96" t="s">
        <v>11</v>
      </c>
    </row>
    <row r="360" spans="1:18" x14ac:dyDescent="0.2">
      <c r="A360" s="171" t="s">
        <v>120</v>
      </c>
      <c r="B360" s="172"/>
      <c r="C360" s="96" t="s">
        <v>11</v>
      </c>
      <c r="D360" s="172"/>
      <c r="E360" s="96" t="s">
        <v>11</v>
      </c>
      <c r="F360" s="172"/>
      <c r="G360" s="96" t="s">
        <v>11</v>
      </c>
      <c r="H360" s="172"/>
      <c r="I360" s="96" t="s">
        <v>11</v>
      </c>
      <c r="J360" s="172">
        <f t="shared" si="329"/>
        <v>0</v>
      </c>
      <c r="K360" s="96" t="s">
        <v>11</v>
      </c>
      <c r="L360" s="172">
        <f t="shared" si="327"/>
        <v>0</v>
      </c>
      <c r="M360" s="96" t="s">
        <v>11</v>
      </c>
      <c r="N360" s="172">
        <f t="shared" si="328"/>
        <v>0</v>
      </c>
      <c r="O360" s="96" t="s">
        <v>11</v>
      </c>
    </row>
    <row r="361" spans="1:18" x14ac:dyDescent="0.2">
      <c r="A361" s="171" t="s">
        <v>121</v>
      </c>
      <c r="B361" s="172"/>
      <c r="C361" s="96" t="s">
        <v>11</v>
      </c>
      <c r="D361" s="172"/>
      <c r="E361" s="96" t="s">
        <v>11</v>
      </c>
      <c r="F361" s="172"/>
      <c r="G361" s="96" t="s">
        <v>11</v>
      </c>
      <c r="H361" s="172"/>
      <c r="I361" s="96" t="s">
        <v>11</v>
      </c>
      <c r="J361" s="172">
        <f t="shared" si="329"/>
        <v>0</v>
      </c>
      <c r="K361" s="96" t="s">
        <v>11</v>
      </c>
      <c r="L361" s="172">
        <f t="shared" si="327"/>
        <v>0</v>
      </c>
      <c r="M361" s="96" t="s">
        <v>11</v>
      </c>
      <c r="N361" s="172">
        <f t="shared" si="328"/>
        <v>0</v>
      </c>
      <c r="O361" s="96" t="s">
        <v>11</v>
      </c>
    </row>
    <row r="362" spans="1:18" x14ac:dyDescent="0.2">
      <c r="A362" s="171" t="s">
        <v>122</v>
      </c>
      <c r="B362" s="172"/>
      <c r="C362" s="96" t="s">
        <v>11</v>
      </c>
      <c r="D362" s="172"/>
      <c r="E362" s="96" t="s">
        <v>11</v>
      </c>
      <c r="F362" s="172"/>
      <c r="G362" s="96" t="s">
        <v>11</v>
      </c>
      <c r="H362" s="172"/>
      <c r="I362" s="96" t="s">
        <v>11</v>
      </c>
      <c r="J362" s="172">
        <f t="shared" si="329"/>
        <v>0</v>
      </c>
      <c r="K362" s="96" t="s">
        <v>11</v>
      </c>
      <c r="L362" s="172">
        <f t="shared" si="327"/>
        <v>0</v>
      </c>
      <c r="M362" s="96" t="s">
        <v>11</v>
      </c>
      <c r="N362" s="172">
        <f t="shared" si="328"/>
        <v>0</v>
      </c>
      <c r="O362" s="96" t="s">
        <v>11</v>
      </c>
    </row>
    <row r="363" spans="1:18" x14ac:dyDescent="0.2">
      <c r="A363" s="171" t="s">
        <v>123</v>
      </c>
      <c r="B363" s="172"/>
      <c r="C363" s="96" t="s">
        <v>11</v>
      </c>
      <c r="D363" s="172"/>
      <c r="E363" s="96" t="s">
        <v>11</v>
      </c>
      <c r="F363" s="172"/>
      <c r="G363" s="96" t="s">
        <v>11</v>
      </c>
      <c r="H363" s="172"/>
      <c r="I363" s="96" t="s">
        <v>11</v>
      </c>
      <c r="J363" s="172">
        <f t="shared" si="329"/>
        <v>0</v>
      </c>
      <c r="K363" s="96" t="s">
        <v>11</v>
      </c>
      <c r="L363" s="172">
        <f t="shared" si="327"/>
        <v>0</v>
      </c>
      <c r="M363" s="96" t="s">
        <v>11</v>
      </c>
      <c r="N363" s="172">
        <f t="shared" si="328"/>
        <v>0</v>
      </c>
      <c r="O363" s="96" t="s">
        <v>11</v>
      </c>
    </row>
    <row r="364" spans="1:18" x14ac:dyDescent="0.2">
      <c r="A364" s="171" t="s">
        <v>124</v>
      </c>
      <c r="B364" s="172"/>
      <c r="C364" s="96" t="s">
        <v>11</v>
      </c>
      <c r="D364" s="172"/>
      <c r="E364" s="96" t="s">
        <v>11</v>
      </c>
      <c r="F364" s="172"/>
      <c r="G364" s="96" t="s">
        <v>11</v>
      </c>
      <c r="H364" s="172"/>
      <c r="I364" s="96" t="s">
        <v>11</v>
      </c>
      <c r="J364" s="172">
        <f t="shared" si="329"/>
        <v>0</v>
      </c>
      <c r="K364" s="96" t="s">
        <v>11</v>
      </c>
      <c r="L364" s="172">
        <f t="shared" si="327"/>
        <v>0</v>
      </c>
      <c r="M364" s="96" t="s">
        <v>11</v>
      </c>
      <c r="N364" s="172">
        <f t="shared" si="328"/>
        <v>0</v>
      </c>
      <c r="O364" s="96" t="s">
        <v>11</v>
      </c>
    </row>
    <row r="365" spans="1:18" x14ac:dyDescent="0.2">
      <c r="A365" s="175" t="s">
        <v>129</v>
      </c>
      <c r="B365" s="169">
        <f>SUM(B366:B375)</f>
        <v>0</v>
      </c>
      <c r="C365" s="169" t="s">
        <v>11</v>
      </c>
      <c r="D365" s="169">
        <f>SUM(D366:D375)</f>
        <v>0</v>
      </c>
      <c r="E365" s="169" t="s">
        <v>11</v>
      </c>
      <c r="F365" s="169">
        <f>SUM(F366:F375)</f>
        <v>0</v>
      </c>
      <c r="G365" s="169" t="s">
        <v>11</v>
      </c>
      <c r="H365" s="169">
        <f>SUM(H366:H375)</f>
        <v>0</v>
      </c>
      <c r="I365" s="169" t="s">
        <v>11</v>
      </c>
      <c r="J365" s="169">
        <f>SUM(J366:J375)</f>
        <v>0</v>
      </c>
      <c r="K365" s="169" t="s">
        <v>11</v>
      </c>
      <c r="L365" s="169">
        <f>SUM(L366:L375)</f>
        <v>0</v>
      </c>
      <c r="M365" s="169" t="s">
        <v>11</v>
      </c>
      <c r="N365" s="169">
        <f>SUM(N366:N375)</f>
        <v>0</v>
      </c>
      <c r="O365" s="169" t="s">
        <v>11</v>
      </c>
      <c r="P365" s="169">
        <f>P366+P367+P368+P369+P370+P371+P372+P373+P374+P375</f>
        <v>0</v>
      </c>
      <c r="Q365" s="169">
        <f>H365-P365</f>
        <v>0</v>
      </c>
      <c r="R365" s="176">
        <f>IFERROR(P365/H365,0)</f>
        <v>0</v>
      </c>
    </row>
    <row r="366" spans="1:18" x14ac:dyDescent="0.2">
      <c r="A366" s="171" t="s">
        <v>115</v>
      </c>
      <c r="B366" s="172">
        <f>B344+B355</f>
        <v>0</v>
      </c>
      <c r="C366" s="96">
        <f>IF(B$365=0,0,B366/B$365)</f>
        <v>0</v>
      </c>
      <c r="D366" s="172">
        <f>D344+D355</f>
        <v>0</v>
      </c>
      <c r="E366" s="96">
        <f>IF(D$365=0,0,D366/D$365)</f>
        <v>0</v>
      </c>
      <c r="F366" s="172">
        <f>F344+F355</f>
        <v>0</v>
      </c>
      <c r="G366" s="96">
        <f>IF(F$365=0,0,F366/F$365)</f>
        <v>0</v>
      </c>
      <c r="H366" s="172">
        <f>H344+H355</f>
        <v>0</v>
      </c>
      <c r="I366" s="96">
        <f>IF(H$365=0,0,H366/H$365)</f>
        <v>0</v>
      </c>
      <c r="J366" s="172">
        <f>J344+J355</f>
        <v>0</v>
      </c>
      <c r="K366" s="96">
        <f>IF(J$365=0,0,J366/J$365)</f>
        <v>0</v>
      </c>
      <c r="L366" s="172">
        <f>L344+L355</f>
        <v>0</v>
      </c>
      <c r="M366" s="96">
        <f>IF(L$365=0,0,L366/L$365)</f>
        <v>0</v>
      </c>
      <c r="N366" s="172">
        <f>N344+N355</f>
        <v>0</v>
      </c>
      <c r="O366" s="96">
        <f>IF(N$365=0,0,N366/N$365)</f>
        <v>0</v>
      </c>
      <c r="P366" s="172"/>
      <c r="Q366" s="172">
        <f t="shared" ref="Q366:Q375" si="330">H366-P366</f>
        <v>0</v>
      </c>
      <c r="R366" s="96">
        <f t="shared" ref="R366:R375" si="331">IFERROR(P366/H366,0)</f>
        <v>0</v>
      </c>
    </row>
    <row r="367" spans="1:18" x14ac:dyDescent="0.2">
      <c r="A367" s="171" t="s">
        <v>116</v>
      </c>
      <c r="B367" s="172">
        <f t="shared" ref="B367:D367" si="332">B345+B356</f>
        <v>0</v>
      </c>
      <c r="C367" s="96">
        <f t="shared" ref="C367:E375" si="333">IF(B$365=0,0,B367/B$365)</f>
        <v>0</v>
      </c>
      <c r="D367" s="172">
        <f t="shared" si="332"/>
        <v>0</v>
      </c>
      <c r="E367" s="96">
        <f t="shared" si="333"/>
        <v>0</v>
      </c>
      <c r="F367" s="172">
        <f t="shared" ref="F367:F375" si="334">F345+F356</f>
        <v>0</v>
      </c>
      <c r="G367" s="96">
        <f t="shared" ref="G367:G375" si="335">IF(F$365=0,0,F367/F$365)</f>
        <v>0</v>
      </c>
      <c r="H367" s="172">
        <f t="shared" ref="H367:H375" si="336">H345+H356</f>
        <v>0</v>
      </c>
      <c r="I367" s="96">
        <f t="shared" ref="I367:I375" si="337">IF(H$365=0,0,H367/H$365)</f>
        <v>0</v>
      </c>
      <c r="J367" s="172">
        <f t="shared" ref="J367:J375" si="338">J345+J356</f>
        <v>0</v>
      </c>
      <c r="K367" s="96">
        <f t="shared" ref="K367:K375" si="339">IF(J$365=0,0,J367/J$365)</f>
        <v>0</v>
      </c>
      <c r="L367" s="172">
        <f t="shared" ref="L367:L375" si="340">L345+L356</f>
        <v>0</v>
      </c>
      <c r="M367" s="96">
        <f t="shared" ref="M367:M375" si="341">IF(L$365=0,0,L367/L$365)</f>
        <v>0</v>
      </c>
      <c r="N367" s="172">
        <f t="shared" ref="N367:N375" si="342">N345+N356</f>
        <v>0</v>
      </c>
      <c r="O367" s="96">
        <f t="shared" ref="O367:O371" si="343">IF(N$365=0,0,N367/N$365)</f>
        <v>0</v>
      </c>
      <c r="P367" s="172"/>
      <c r="Q367" s="172">
        <f t="shared" si="330"/>
        <v>0</v>
      </c>
      <c r="R367" s="96">
        <f t="shared" si="331"/>
        <v>0</v>
      </c>
    </row>
    <row r="368" spans="1:18" x14ac:dyDescent="0.2">
      <c r="A368" s="171" t="s">
        <v>117</v>
      </c>
      <c r="B368" s="172">
        <f>B346+B357</f>
        <v>0</v>
      </c>
      <c r="C368" s="96">
        <f t="shared" si="333"/>
        <v>0</v>
      </c>
      <c r="D368" s="172">
        <f>D346+D357</f>
        <v>0</v>
      </c>
      <c r="E368" s="96">
        <f t="shared" si="333"/>
        <v>0</v>
      </c>
      <c r="F368" s="172">
        <f t="shared" si="334"/>
        <v>0</v>
      </c>
      <c r="G368" s="96">
        <f t="shared" si="335"/>
        <v>0</v>
      </c>
      <c r="H368" s="172">
        <f t="shared" si="336"/>
        <v>0</v>
      </c>
      <c r="I368" s="96">
        <f t="shared" si="337"/>
        <v>0</v>
      </c>
      <c r="J368" s="172">
        <f t="shared" si="338"/>
        <v>0</v>
      </c>
      <c r="K368" s="96">
        <f t="shared" si="339"/>
        <v>0</v>
      </c>
      <c r="L368" s="172">
        <f t="shared" si="340"/>
        <v>0</v>
      </c>
      <c r="M368" s="96">
        <f t="shared" si="341"/>
        <v>0</v>
      </c>
      <c r="N368" s="172">
        <f t="shared" si="342"/>
        <v>0</v>
      </c>
      <c r="O368" s="96">
        <f t="shared" si="343"/>
        <v>0</v>
      </c>
      <c r="P368" s="172"/>
      <c r="Q368" s="172">
        <f t="shared" si="330"/>
        <v>0</v>
      </c>
      <c r="R368" s="96">
        <f t="shared" si="331"/>
        <v>0</v>
      </c>
    </row>
    <row r="369" spans="1:18" x14ac:dyDescent="0.2">
      <c r="A369" s="171" t="s">
        <v>118</v>
      </c>
      <c r="B369" s="172">
        <f t="shared" ref="B369:D375" si="344">B347+B358</f>
        <v>0</v>
      </c>
      <c r="C369" s="96">
        <f t="shared" si="333"/>
        <v>0</v>
      </c>
      <c r="D369" s="172">
        <f t="shared" si="344"/>
        <v>0</v>
      </c>
      <c r="E369" s="96">
        <f t="shared" si="333"/>
        <v>0</v>
      </c>
      <c r="F369" s="172">
        <f t="shared" si="334"/>
        <v>0</v>
      </c>
      <c r="G369" s="96">
        <f t="shared" si="335"/>
        <v>0</v>
      </c>
      <c r="H369" s="172">
        <f t="shared" si="336"/>
        <v>0</v>
      </c>
      <c r="I369" s="96">
        <f t="shared" si="337"/>
        <v>0</v>
      </c>
      <c r="J369" s="172">
        <f t="shared" si="338"/>
        <v>0</v>
      </c>
      <c r="K369" s="96">
        <f t="shared" si="339"/>
        <v>0</v>
      </c>
      <c r="L369" s="172">
        <f t="shared" si="340"/>
        <v>0</v>
      </c>
      <c r="M369" s="96">
        <f t="shared" si="341"/>
        <v>0</v>
      </c>
      <c r="N369" s="172">
        <f t="shared" si="342"/>
        <v>0</v>
      </c>
      <c r="O369" s="96">
        <f t="shared" si="343"/>
        <v>0</v>
      </c>
      <c r="P369" s="172"/>
      <c r="Q369" s="172">
        <f t="shared" si="330"/>
        <v>0</v>
      </c>
      <c r="R369" s="96">
        <f t="shared" si="331"/>
        <v>0</v>
      </c>
    </row>
    <row r="370" spans="1:18" x14ac:dyDescent="0.2">
      <c r="A370" s="171" t="s">
        <v>119</v>
      </c>
      <c r="B370" s="172">
        <f t="shared" si="344"/>
        <v>0</v>
      </c>
      <c r="C370" s="96">
        <f t="shared" si="333"/>
        <v>0</v>
      </c>
      <c r="D370" s="172">
        <f t="shared" si="344"/>
        <v>0</v>
      </c>
      <c r="E370" s="96">
        <f t="shared" si="333"/>
        <v>0</v>
      </c>
      <c r="F370" s="172">
        <f t="shared" si="334"/>
        <v>0</v>
      </c>
      <c r="G370" s="96">
        <f t="shared" si="335"/>
        <v>0</v>
      </c>
      <c r="H370" s="172">
        <f t="shared" si="336"/>
        <v>0</v>
      </c>
      <c r="I370" s="96">
        <f t="shared" si="337"/>
        <v>0</v>
      </c>
      <c r="J370" s="172">
        <f t="shared" si="338"/>
        <v>0</v>
      </c>
      <c r="K370" s="96">
        <f t="shared" si="339"/>
        <v>0</v>
      </c>
      <c r="L370" s="172">
        <f t="shared" si="340"/>
        <v>0</v>
      </c>
      <c r="M370" s="96">
        <f t="shared" si="341"/>
        <v>0</v>
      </c>
      <c r="N370" s="172">
        <f t="shared" si="342"/>
        <v>0</v>
      </c>
      <c r="O370" s="96">
        <f t="shared" si="343"/>
        <v>0</v>
      </c>
      <c r="P370" s="172"/>
      <c r="Q370" s="172">
        <f t="shared" si="330"/>
        <v>0</v>
      </c>
      <c r="R370" s="96">
        <f t="shared" si="331"/>
        <v>0</v>
      </c>
    </row>
    <row r="371" spans="1:18" x14ac:dyDescent="0.2">
      <c r="A371" s="171" t="s">
        <v>120</v>
      </c>
      <c r="B371" s="172">
        <f t="shared" si="344"/>
        <v>0</v>
      </c>
      <c r="C371" s="96">
        <f t="shared" si="333"/>
        <v>0</v>
      </c>
      <c r="D371" s="172">
        <f t="shared" si="344"/>
        <v>0</v>
      </c>
      <c r="E371" s="96">
        <f t="shared" si="333"/>
        <v>0</v>
      </c>
      <c r="F371" s="172">
        <f t="shared" si="334"/>
        <v>0</v>
      </c>
      <c r="G371" s="96">
        <f t="shared" si="335"/>
        <v>0</v>
      </c>
      <c r="H371" s="172">
        <f t="shared" si="336"/>
        <v>0</v>
      </c>
      <c r="I371" s="96">
        <f t="shared" si="337"/>
        <v>0</v>
      </c>
      <c r="J371" s="172">
        <f t="shared" si="338"/>
        <v>0</v>
      </c>
      <c r="K371" s="96">
        <f t="shared" si="339"/>
        <v>0</v>
      </c>
      <c r="L371" s="172">
        <f t="shared" si="340"/>
        <v>0</v>
      </c>
      <c r="M371" s="96">
        <f t="shared" si="341"/>
        <v>0</v>
      </c>
      <c r="N371" s="172">
        <f t="shared" si="342"/>
        <v>0</v>
      </c>
      <c r="O371" s="96">
        <f t="shared" si="343"/>
        <v>0</v>
      </c>
      <c r="P371" s="172"/>
      <c r="Q371" s="172">
        <f t="shared" si="330"/>
        <v>0</v>
      </c>
      <c r="R371" s="96">
        <f t="shared" si="331"/>
        <v>0</v>
      </c>
    </row>
    <row r="372" spans="1:18" x14ac:dyDescent="0.2">
      <c r="A372" s="171" t="s">
        <v>121</v>
      </c>
      <c r="B372" s="172">
        <f t="shared" si="344"/>
        <v>0</v>
      </c>
      <c r="C372" s="96">
        <f t="shared" si="333"/>
        <v>0</v>
      </c>
      <c r="D372" s="172">
        <f t="shared" si="344"/>
        <v>0</v>
      </c>
      <c r="E372" s="96">
        <f t="shared" si="333"/>
        <v>0</v>
      </c>
      <c r="F372" s="172">
        <f t="shared" si="334"/>
        <v>0</v>
      </c>
      <c r="G372" s="96">
        <f t="shared" si="335"/>
        <v>0</v>
      </c>
      <c r="H372" s="172">
        <f t="shared" si="336"/>
        <v>0</v>
      </c>
      <c r="I372" s="96">
        <f t="shared" si="337"/>
        <v>0</v>
      </c>
      <c r="J372" s="172">
        <f t="shared" si="338"/>
        <v>0</v>
      </c>
      <c r="K372" s="96">
        <f t="shared" si="339"/>
        <v>0</v>
      </c>
      <c r="L372" s="172">
        <f t="shared" si="340"/>
        <v>0</v>
      </c>
      <c r="M372" s="96">
        <f t="shared" si="341"/>
        <v>0</v>
      </c>
      <c r="N372" s="172">
        <f t="shared" si="342"/>
        <v>0</v>
      </c>
      <c r="O372" s="96">
        <f>IF(N$365=0,0,N372/N$365)</f>
        <v>0</v>
      </c>
      <c r="P372" s="172"/>
      <c r="Q372" s="172">
        <f t="shared" si="330"/>
        <v>0</v>
      </c>
      <c r="R372" s="96">
        <f t="shared" si="331"/>
        <v>0</v>
      </c>
    </row>
    <row r="373" spans="1:18" x14ac:dyDescent="0.2">
      <c r="A373" s="171" t="s">
        <v>122</v>
      </c>
      <c r="B373" s="172">
        <f t="shared" si="344"/>
        <v>0</v>
      </c>
      <c r="C373" s="96">
        <f t="shared" si="333"/>
        <v>0</v>
      </c>
      <c r="D373" s="172">
        <f t="shared" si="344"/>
        <v>0</v>
      </c>
      <c r="E373" s="96">
        <f t="shared" si="333"/>
        <v>0</v>
      </c>
      <c r="F373" s="172">
        <f t="shared" si="334"/>
        <v>0</v>
      </c>
      <c r="G373" s="96">
        <f t="shared" si="335"/>
        <v>0</v>
      </c>
      <c r="H373" s="172">
        <f t="shared" si="336"/>
        <v>0</v>
      </c>
      <c r="I373" s="96">
        <f t="shared" si="337"/>
        <v>0</v>
      </c>
      <c r="J373" s="172">
        <f t="shared" si="338"/>
        <v>0</v>
      </c>
      <c r="K373" s="96">
        <f t="shared" si="339"/>
        <v>0</v>
      </c>
      <c r="L373" s="172">
        <f t="shared" si="340"/>
        <v>0</v>
      </c>
      <c r="M373" s="96">
        <f t="shared" si="341"/>
        <v>0</v>
      </c>
      <c r="N373" s="172">
        <f>N351+N362</f>
        <v>0</v>
      </c>
      <c r="O373" s="96">
        <f t="shared" ref="O373:O375" si="345">IF(N$365=0,0,N373/N$365)</f>
        <v>0</v>
      </c>
      <c r="P373" s="172"/>
      <c r="Q373" s="172">
        <f t="shared" si="330"/>
        <v>0</v>
      </c>
      <c r="R373" s="96">
        <f t="shared" si="331"/>
        <v>0</v>
      </c>
    </row>
    <row r="374" spans="1:18" x14ac:dyDescent="0.2">
      <c r="A374" s="171" t="s">
        <v>123</v>
      </c>
      <c r="B374" s="172">
        <f t="shared" si="344"/>
        <v>0</v>
      </c>
      <c r="C374" s="96">
        <f t="shared" si="333"/>
        <v>0</v>
      </c>
      <c r="D374" s="172">
        <f t="shared" si="344"/>
        <v>0</v>
      </c>
      <c r="E374" s="96">
        <f t="shared" si="333"/>
        <v>0</v>
      </c>
      <c r="F374" s="172">
        <f t="shared" si="334"/>
        <v>0</v>
      </c>
      <c r="G374" s="96">
        <f t="shared" si="335"/>
        <v>0</v>
      </c>
      <c r="H374" s="172">
        <f t="shared" si="336"/>
        <v>0</v>
      </c>
      <c r="I374" s="96">
        <f t="shared" si="337"/>
        <v>0</v>
      </c>
      <c r="J374" s="172">
        <f t="shared" si="338"/>
        <v>0</v>
      </c>
      <c r="K374" s="96">
        <f t="shared" si="339"/>
        <v>0</v>
      </c>
      <c r="L374" s="172">
        <f t="shared" si="340"/>
        <v>0</v>
      </c>
      <c r="M374" s="96">
        <f t="shared" si="341"/>
        <v>0</v>
      </c>
      <c r="N374" s="172">
        <f t="shared" si="342"/>
        <v>0</v>
      </c>
      <c r="O374" s="96">
        <f t="shared" si="345"/>
        <v>0</v>
      </c>
      <c r="P374" s="172"/>
      <c r="Q374" s="172">
        <f t="shared" si="330"/>
        <v>0</v>
      </c>
      <c r="R374" s="96">
        <f t="shared" si="331"/>
        <v>0</v>
      </c>
    </row>
    <row r="375" spans="1:18" x14ac:dyDescent="0.2">
      <c r="A375" s="171" t="s">
        <v>124</v>
      </c>
      <c r="B375" s="172">
        <f t="shared" si="344"/>
        <v>0</v>
      </c>
      <c r="C375" s="96">
        <f t="shared" si="333"/>
        <v>0</v>
      </c>
      <c r="D375" s="172">
        <f t="shared" si="344"/>
        <v>0</v>
      </c>
      <c r="E375" s="96">
        <f t="shared" si="333"/>
        <v>0</v>
      </c>
      <c r="F375" s="172">
        <f t="shared" si="334"/>
        <v>0</v>
      </c>
      <c r="G375" s="96">
        <f t="shared" si="335"/>
        <v>0</v>
      </c>
      <c r="H375" s="172">
        <f t="shared" si="336"/>
        <v>0</v>
      </c>
      <c r="I375" s="96">
        <f t="shared" si="337"/>
        <v>0</v>
      </c>
      <c r="J375" s="172">
        <f t="shared" si="338"/>
        <v>0</v>
      </c>
      <c r="K375" s="96">
        <f t="shared" si="339"/>
        <v>0</v>
      </c>
      <c r="L375" s="172">
        <f t="shared" si="340"/>
        <v>0</v>
      </c>
      <c r="M375" s="96">
        <f t="shared" si="341"/>
        <v>0</v>
      </c>
      <c r="N375" s="172">
        <f t="shared" si="342"/>
        <v>0</v>
      </c>
      <c r="O375" s="96">
        <f t="shared" si="345"/>
        <v>0</v>
      </c>
      <c r="P375" s="172"/>
      <c r="Q375" s="172">
        <f t="shared" si="330"/>
        <v>0</v>
      </c>
      <c r="R375" s="96">
        <f t="shared" si="331"/>
        <v>0</v>
      </c>
    </row>
    <row r="376" spans="1:18" ht="32.25" thickBot="1" x14ac:dyDescent="0.25">
      <c r="A376" s="177" t="s">
        <v>141</v>
      </c>
      <c r="B376" s="178">
        <f>B341-B365</f>
        <v>0</v>
      </c>
      <c r="C376" s="181" t="s">
        <v>11</v>
      </c>
      <c r="D376" s="178">
        <f>D341-D365</f>
        <v>0</v>
      </c>
      <c r="E376" s="181" t="s">
        <v>11</v>
      </c>
      <c r="F376" s="178">
        <f>F341-F365</f>
        <v>0</v>
      </c>
      <c r="G376" s="181" t="s">
        <v>11</v>
      </c>
      <c r="H376" s="178">
        <f>H341-H365</f>
        <v>0</v>
      </c>
      <c r="I376" s="181" t="s">
        <v>11</v>
      </c>
      <c r="J376" s="178">
        <f>J341-J365</f>
        <v>0</v>
      </c>
      <c r="K376" s="181" t="s">
        <v>11</v>
      </c>
      <c r="L376" s="178">
        <f>L341-L365</f>
        <v>0</v>
      </c>
      <c r="M376" s="181" t="s">
        <v>11</v>
      </c>
      <c r="N376" s="178">
        <f>N341-N365</f>
        <v>0</v>
      </c>
      <c r="O376" s="182" t="s">
        <v>11</v>
      </c>
    </row>
    <row r="377" spans="1:18" x14ac:dyDescent="0.2">
      <c r="A377" s="163" t="s">
        <v>105</v>
      </c>
      <c r="B377" s="164">
        <f>'182 1 01 02013(14)'!B29</f>
        <v>0</v>
      </c>
      <c r="C377" s="164" t="s">
        <v>11</v>
      </c>
      <c r="D377" s="164">
        <f>'182 1 01 02013(14)'!C29</f>
        <v>0</v>
      </c>
      <c r="E377" s="164" t="s">
        <v>11</v>
      </c>
      <c r="F377" s="164">
        <f>'182 1 01 02013(14)'!E29</f>
        <v>0</v>
      </c>
      <c r="G377" s="164" t="s">
        <v>11</v>
      </c>
      <c r="H377" s="164">
        <f>'182 1 01 02013(14)'!G29</f>
        <v>0</v>
      </c>
      <c r="I377" s="164" t="s">
        <v>11</v>
      </c>
      <c r="J377" s="164">
        <f>'182 1 01 02013(14)'!I29</f>
        <v>0</v>
      </c>
      <c r="K377" s="164" t="s">
        <v>11</v>
      </c>
      <c r="L377" s="164">
        <f>'182 1 01 02013(14)'!K29</f>
        <v>0</v>
      </c>
      <c r="M377" s="164" t="s">
        <v>11</v>
      </c>
      <c r="N377" s="164">
        <f>'182 1 01 02013(14)'!M29</f>
        <v>0</v>
      </c>
      <c r="O377" s="165" t="s">
        <v>11</v>
      </c>
    </row>
    <row r="378" spans="1:18" ht="63" x14ac:dyDescent="0.2">
      <c r="A378" s="166" t="s">
        <v>126</v>
      </c>
      <c r="B378" s="40">
        <v>2E-3</v>
      </c>
      <c r="C378" s="40" t="s">
        <v>11</v>
      </c>
      <c r="D378" s="40">
        <v>2E-3</v>
      </c>
      <c r="E378" s="40" t="s">
        <v>11</v>
      </c>
      <c r="F378" s="40">
        <v>2E-3</v>
      </c>
      <c r="G378" s="40" t="s">
        <v>11</v>
      </c>
      <c r="H378" s="40">
        <v>2E-3</v>
      </c>
      <c r="I378" s="40" t="s">
        <v>11</v>
      </c>
      <c r="J378" s="40">
        <v>2E-3</v>
      </c>
      <c r="K378" s="40" t="s">
        <v>11</v>
      </c>
      <c r="L378" s="40">
        <v>2E-3</v>
      </c>
      <c r="M378" s="40" t="s">
        <v>11</v>
      </c>
      <c r="N378" s="40">
        <v>2E-3</v>
      </c>
      <c r="O378" s="167" t="s">
        <v>11</v>
      </c>
    </row>
    <row r="379" spans="1:18" x14ac:dyDescent="0.2">
      <c r="A379" s="168" t="s">
        <v>127</v>
      </c>
      <c r="B379" s="169">
        <f>ROUND(B380+B381+B382+B383+B384+B385+B386+B387+B388+B389,0)</f>
        <v>0</v>
      </c>
      <c r="C379" s="169" t="s">
        <v>11</v>
      </c>
      <c r="D379" s="169">
        <f>ROUND(D380+D381+D382+D383+D384+D385+D386+D387+D388+D389,0)</f>
        <v>0</v>
      </c>
      <c r="E379" s="169" t="s">
        <v>11</v>
      </c>
      <c r="F379" s="169">
        <f>ROUND(F380+F381+F382+F383+F384+F385+F386+F387+F388+F389,0)</f>
        <v>0</v>
      </c>
      <c r="G379" s="169" t="s">
        <v>11</v>
      </c>
      <c r="H379" s="169">
        <f>ROUND(H377*H378,0)</f>
        <v>0</v>
      </c>
      <c r="I379" s="169" t="s">
        <v>11</v>
      </c>
      <c r="J379" s="169">
        <f>ROUND(J377*J378,0)</f>
        <v>0</v>
      </c>
      <c r="K379" s="169" t="s">
        <v>11</v>
      </c>
      <c r="L379" s="169">
        <f>ROUND(L377*L378,0)</f>
        <v>0</v>
      </c>
      <c r="M379" s="169" t="s">
        <v>11</v>
      </c>
      <c r="N379" s="169">
        <f>ROUND(N377*N378,0)</f>
        <v>0</v>
      </c>
      <c r="O379" s="170" t="s">
        <v>11</v>
      </c>
    </row>
    <row r="380" spans="1:18" x14ac:dyDescent="0.2">
      <c r="A380" s="171" t="s">
        <v>115</v>
      </c>
      <c r="B380" s="157"/>
      <c r="C380" s="64">
        <f t="shared" ref="C380:C389" si="346">IF($B$379=0,0,B380/$B$379)</f>
        <v>0</v>
      </c>
      <c r="D380" s="157"/>
      <c r="E380" s="64">
        <f t="shared" ref="E380:E389" si="347">IF($D$379=0,0,D380/$D$379)</f>
        <v>0</v>
      </c>
      <c r="F380" s="157"/>
      <c r="G380" s="64">
        <f t="shared" ref="G380:G389" si="348">IF($F$379=0,0,F380/$F$379)</f>
        <v>0</v>
      </c>
      <c r="H380" s="157">
        <f>(ROUND(H$199*I380,0))</f>
        <v>0</v>
      </c>
      <c r="I380" s="64">
        <f>AVERAGE(E380,G380,C380)</f>
        <v>0</v>
      </c>
      <c r="J380" s="157">
        <f>(ROUND(J$199*K380,0))</f>
        <v>0</v>
      </c>
      <c r="K380" s="64">
        <f>I380</f>
        <v>0</v>
      </c>
      <c r="L380" s="157">
        <f>(ROUND(L$199*M380,0))</f>
        <v>0</v>
      </c>
      <c r="M380" s="64">
        <f>K380</f>
        <v>0</v>
      </c>
      <c r="N380" s="157">
        <f>(ROUND(N$199*O380,0))</f>
        <v>0</v>
      </c>
      <c r="O380" s="158">
        <f>M380</f>
        <v>0</v>
      </c>
    </row>
    <row r="381" spans="1:18" x14ac:dyDescent="0.2">
      <c r="A381" s="171" t="s">
        <v>116</v>
      </c>
      <c r="B381" s="157"/>
      <c r="C381" s="64">
        <f t="shared" si="346"/>
        <v>0</v>
      </c>
      <c r="D381" s="157"/>
      <c r="E381" s="64">
        <f t="shared" si="347"/>
        <v>0</v>
      </c>
      <c r="F381" s="157"/>
      <c r="G381" s="64">
        <f t="shared" si="348"/>
        <v>0</v>
      </c>
      <c r="H381" s="157">
        <f t="shared" ref="H381:H384" si="349">(ROUND(H$199*I381,0))</f>
        <v>0</v>
      </c>
      <c r="I381" s="64">
        <f t="shared" ref="I381:I389" si="350">AVERAGE(E381,G381,C381)</f>
        <v>0</v>
      </c>
      <c r="J381" s="157">
        <f t="shared" ref="J381:J384" si="351">(ROUND(J$199*K381,0))</f>
        <v>0</v>
      </c>
      <c r="K381" s="64">
        <f t="shared" ref="K381:K389" si="352">I381</f>
        <v>0</v>
      </c>
      <c r="L381" s="157">
        <f t="shared" ref="L381:L384" si="353">(ROUND(L$199*M381,0))</f>
        <v>0</v>
      </c>
      <c r="M381" s="64">
        <f t="shared" ref="M381:M389" si="354">K381</f>
        <v>0</v>
      </c>
      <c r="N381" s="157">
        <f t="shared" ref="N381:N384" si="355">(ROUND(N$199*O381,0))</f>
        <v>0</v>
      </c>
      <c r="O381" s="158">
        <f t="shared" ref="O381:O389" si="356">M381</f>
        <v>0</v>
      </c>
    </row>
    <row r="382" spans="1:18" x14ac:dyDescent="0.2">
      <c r="A382" s="171" t="s">
        <v>117</v>
      </c>
      <c r="B382" s="157"/>
      <c r="C382" s="64">
        <f t="shared" si="346"/>
        <v>0</v>
      </c>
      <c r="D382" s="157"/>
      <c r="E382" s="64">
        <f t="shared" si="347"/>
        <v>0</v>
      </c>
      <c r="F382" s="157"/>
      <c r="G382" s="64">
        <f t="shared" si="348"/>
        <v>0</v>
      </c>
      <c r="H382" s="157">
        <f t="shared" si="349"/>
        <v>0</v>
      </c>
      <c r="I382" s="64">
        <f t="shared" si="350"/>
        <v>0</v>
      </c>
      <c r="J382" s="157">
        <f t="shared" si="351"/>
        <v>0</v>
      </c>
      <c r="K382" s="64">
        <f t="shared" si="352"/>
        <v>0</v>
      </c>
      <c r="L382" s="157">
        <f t="shared" si="353"/>
        <v>0</v>
      </c>
      <c r="M382" s="64">
        <f t="shared" si="354"/>
        <v>0</v>
      </c>
      <c r="N382" s="157">
        <f t="shared" si="355"/>
        <v>0</v>
      </c>
      <c r="O382" s="158">
        <f t="shared" si="356"/>
        <v>0</v>
      </c>
    </row>
    <row r="383" spans="1:18" x14ac:dyDescent="0.2">
      <c r="A383" s="171" t="s">
        <v>118</v>
      </c>
      <c r="B383" s="157"/>
      <c r="C383" s="64">
        <f t="shared" si="346"/>
        <v>0</v>
      </c>
      <c r="D383" s="157"/>
      <c r="E383" s="64">
        <f t="shared" si="347"/>
        <v>0</v>
      </c>
      <c r="F383" s="157"/>
      <c r="G383" s="64">
        <f t="shared" si="348"/>
        <v>0</v>
      </c>
      <c r="H383" s="157">
        <f t="shared" si="349"/>
        <v>0</v>
      </c>
      <c r="I383" s="64">
        <f t="shared" si="350"/>
        <v>0</v>
      </c>
      <c r="J383" s="157">
        <f t="shared" si="351"/>
        <v>0</v>
      </c>
      <c r="K383" s="64">
        <f t="shared" si="352"/>
        <v>0</v>
      </c>
      <c r="L383" s="157">
        <f t="shared" si="353"/>
        <v>0</v>
      </c>
      <c r="M383" s="64">
        <f t="shared" si="354"/>
        <v>0</v>
      </c>
      <c r="N383" s="157">
        <f t="shared" si="355"/>
        <v>0</v>
      </c>
      <c r="O383" s="158">
        <f t="shared" si="356"/>
        <v>0</v>
      </c>
    </row>
    <row r="384" spans="1:18" x14ac:dyDescent="0.2">
      <c r="A384" s="171" t="s">
        <v>119</v>
      </c>
      <c r="B384" s="157"/>
      <c r="C384" s="64">
        <f t="shared" si="346"/>
        <v>0</v>
      </c>
      <c r="D384" s="157"/>
      <c r="E384" s="64">
        <f t="shared" si="347"/>
        <v>0</v>
      </c>
      <c r="F384" s="157"/>
      <c r="G384" s="64">
        <f t="shared" si="348"/>
        <v>0</v>
      </c>
      <c r="H384" s="157">
        <f t="shared" si="349"/>
        <v>0</v>
      </c>
      <c r="I384" s="64">
        <f t="shared" si="350"/>
        <v>0</v>
      </c>
      <c r="J384" s="157">
        <f t="shared" si="351"/>
        <v>0</v>
      </c>
      <c r="K384" s="64">
        <f t="shared" si="352"/>
        <v>0</v>
      </c>
      <c r="L384" s="157">
        <f t="shared" si="353"/>
        <v>0</v>
      </c>
      <c r="M384" s="64">
        <f t="shared" si="354"/>
        <v>0</v>
      </c>
      <c r="N384" s="157">
        <f t="shared" si="355"/>
        <v>0</v>
      </c>
      <c r="O384" s="158">
        <f t="shared" si="356"/>
        <v>0</v>
      </c>
    </row>
    <row r="385" spans="1:15" x14ac:dyDescent="0.2">
      <c r="A385" s="171" t="s">
        <v>120</v>
      </c>
      <c r="B385" s="157"/>
      <c r="C385" s="64">
        <f t="shared" si="346"/>
        <v>0</v>
      </c>
      <c r="D385" s="157"/>
      <c r="E385" s="64">
        <f t="shared" si="347"/>
        <v>0</v>
      </c>
      <c r="F385" s="157"/>
      <c r="G385" s="64">
        <f t="shared" si="348"/>
        <v>0</v>
      </c>
      <c r="H385" s="157">
        <f>(H379-H380-H381-H382-H383-H384-H386-H387-H388-H389)</f>
        <v>0</v>
      </c>
      <c r="I385" s="64">
        <f t="shared" si="350"/>
        <v>0</v>
      </c>
      <c r="J385" s="157">
        <f>(J379-J380-J381-J382-J383-J384-J386-J387-J388-J389)</f>
        <v>0</v>
      </c>
      <c r="K385" s="64">
        <f t="shared" si="352"/>
        <v>0</v>
      </c>
      <c r="L385" s="157">
        <f>(L379-L380-L381-L382-L383-L384-L386-L387-L388-L389)</f>
        <v>0</v>
      </c>
      <c r="M385" s="64">
        <f t="shared" si="354"/>
        <v>0</v>
      </c>
      <c r="N385" s="157">
        <f>(N379-N380-N381-N382-N383-N384-N386-N387-N388-N389)</f>
        <v>0</v>
      </c>
      <c r="O385" s="158">
        <f t="shared" si="356"/>
        <v>0</v>
      </c>
    </row>
    <row r="386" spans="1:15" x14ac:dyDescent="0.2">
      <c r="A386" s="171" t="s">
        <v>121</v>
      </c>
      <c r="B386" s="157"/>
      <c r="C386" s="64">
        <f t="shared" si="346"/>
        <v>0</v>
      </c>
      <c r="D386" s="157"/>
      <c r="E386" s="64">
        <f t="shared" si="347"/>
        <v>0</v>
      </c>
      <c r="F386" s="157"/>
      <c r="G386" s="64">
        <f t="shared" si="348"/>
        <v>0</v>
      </c>
      <c r="H386" s="157">
        <f t="shared" ref="H386:H389" si="357">(ROUND(H$199*I386,0))</f>
        <v>0</v>
      </c>
      <c r="I386" s="64">
        <f t="shared" si="350"/>
        <v>0</v>
      </c>
      <c r="J386" s="157">
        <f t="shared" ref="J386:J389" si="358">(ROUND(J$199*K386,0))</f>
        <v>0</v>
      </c>
      <c r="K386" s="64">
        <f t="shared" si="352"/>
        <v>0</v>
      </c>
      <c r="L386" s="157">
        <f t="shared" ref="L386:L389" si="359">(ROUND(L$199*M386,0))</f>
        <v>0</v>
      </c>
      <c r="M386" s="64">
        <f t="shared" si="354"/>
        <v>0</v>
      </c>
      <c r="N386" s="157">
        <f t="shared" ref="N386:N387" si="360">(ROUND(N$199*O386,0))</f>
        <v>0</v>
      </c>
      <c r="O386" s="158">
        <f t="shared" si="356"/>
        <v>0</v>
      </c>
    </row>
    <row r="387" spans="1:15" x14ac:dyDescent="0.2">
      <c r="A387" s="171" t="s">
        <v>122</v>
      </c>
      <c r="B387" s="157"/>
      <c r="C387" s="64">
        <f t="shared" si="346"/>
        <v>0</v>
      </c>
      <c r="D387" s="157"/>
      <c r="E387" s="64">
        <f t="shared" si="347"/>
        <v>0</v>
      </c>
      <c r="F387" s="157"/>
      <c r="G387" s="64">
        <f t="shared" si="348"/>
        <v>0</v>
      </c>
      <c r="H387" s="157">
        <f t="shared" si="357"/>
        <v>0</v>
      </c>
      <c r="I387" s="64">
        <f t="shared" si="350"/>
        <v>0</v>
      </c>
      <c r="J387" s="157">
        <f t="shared" si="358"/>
        <v>0</v>
      </c>
      <c r="K387" s="64">
        <f t="shared" si="352"/>
        <v>0</v>
      </c>
      <c r="L387" s="157">
        <f t="shared" si="359"/>
        <v>0</v>
      </c>
      <c r="M387" s="64">
        <f t="shared" si="354"/>
        <v>0</v>
      </c>
      <c r="N387" s="157">
        <f t="shared" si="360"/>
        <v>0</v>
      </c>
      <c r="O387" s="158">
        <f t="shared" si="356"/>
        <v>0</v>
      </c>
    </row>
    <row r="388" spans="1:15" x14ac:dyDescent="0.2">
      <c r="A388" s="171" t="s">
        <v>123</v>
      </c>
      <c r="B388" s="157"/>
      <c r="C388" s="64">
        <f t="shared" si="346"/>
        <v>0</v>
      </c>
      <c r="D388" s="157"/>
      <c r="E388" s="64">
        <f t="shared" si="347"/>
        <v>0</v>
      </c>
      <c r="F388" s="157"/>
      <c r="G388" s="64">
        <f t="shared" si="348"/>
        <v>0</v>
      </c>
      <c r="H388" s="157">
        <f t="shared" si="357"/>
        <v>0</v>
      </c>
      <c r="I388" s="64">
        <f t="shared" si="350"/>
        <v>0</v>
      </c>
      <c r="J388" s="157">
        <f t="shared" si="358"/>
        <v>0</v>
      </c>
      <c r="K388" s="64">
        <f t="shared" si="352"/>
        <v>0</v>
      </c>
      <c r="L388" s="157">
        <f t="shared" si="359"/>
        <v>0</v>
      </c>
      <c r="M388" s="64">
        <f t="shared" si="354"/>
        <v>0</v>
      </c>
      <c r="N388" s="157">
        <f>(ROUND(N$199*O388,0))</f>
        <v>0</v>
      </c>
      <c r="O388" s="158">
        <f t="shared" si="356"/>
        <v>0</v>
      </c>
    </row>
    <row r="389" spans="1:15" x14ac:dyDescent="0.2">
      <c r="A389" s="171" t="s">
        <v>124</v>
      </c>
      <c r="B389" s="157"/>
      <c r="C389" s="64">
        <f t="shared" si="346"/>
        <v>0</v>
      </c>
      <c r="D389" s="157"/>
      <c r="E389" s="64">
        <f t="shared" si="347"/>
        <v>0</v>
      </c>
      <c r="F389" s="157"/>
      <c r="G389" s="64">
        <f t="shared" si="348"/>
        <v>0</v>
      </c>
      <c r="H389" s="157">
        <f t="shared" si="357"/>
        <v>0</v>
      </c>
      <c r="I389" s="64">
        <f t="shared" si="350"/>
        <v>0</v>
      </c>
      <c r="J389" s="157">
        <f t="shared" si="358"/>
        <v>0</v>
      </c>
      <c r="K389" s="64">
        <f t="shared" si="352"/>
        <v>0</v>
      </c>
      <c r="L389" s="157">
        <f t="shared" si="359"/>
        <v>0</v>
      </c>
      <c r="M389" s="64">
        <f t="shared" si="354"/>
        <v>0</v>
      </c>
      <c r="N389" s="157">
        <f t="shared" ref="N389" si="361">(ROUND(N$199*O389,0))</f>
        <v>0</v>
      </c>
      <c r="O389" s="158">
        <f t="shared" si="356"/>
        <v>0</v>
      </c>
    </row>
    <row r="390" spans="1:15" ht="31.5" x14ac:dyDescent="0.2">
      <c r="A390" s="168" t="s">
        <v>128</v>
      </c>
      <c r="B390" s="169"/>
      <c r="C390" s="169" t="s">
        <v>11</v>
      </c>
      <c r="D390" s="169"/>
      <c r="E390" s="169" t="s">
        <v>11</v>
      </c>
      <c r="F390" s="169"/>
      <c r="G390" s="169" t="s">
        <v>11</v>
      </c>
      <c r="H390" s="169">
        <f>H391+H392+H393+H394+H395+H396+H397+H398+H399+H400</f>
        <v>0</v>
      </c>
      <c r="I390" s="169" t="s">
        <v>11</v>
      </c>
      <c r="J390" s="169">
        <f>J391+J392+J393+J394+J395+J396+J397+J398+J399+J400</f>
        <v>0</v>
      </c>
      <c r="K390" s="169" t="s">
        <v>11</v>
      </c>
      <c r="L390" s="169">
        <f>L391+L392+L393+L394+L395+L396+L397+L398+L399+L400</f>
        <v>0</v>
      </c>
      <c r="M390" s="169" t="s">
        <v>11</v>
      </c>
      <c r="N390" s="169">
        <f>N391+N392+N393+N394+N395+N396+N397+N398+N399+N400</f>
        <v>0</v>
      </c>
      <c r="O390" s="169" t="s">
        <v>11</v>
      </c>
    </row>
    <row r="391" spans="1:15" x14ac:dyDescent="0.2">
      <c r="A391" s="171" t="s">
        <v>115</v>
      </c>
      <c r="B391" s="172"/>
      <c r="C391" s="96" t="s">
        <v>11</v>
      </c>
      <c r="D391" s="172"/>
      <c r="E391" s="96" t="s">
        <v>11</v>
      </c>
      <c r="F391" s="172"/>
      <c r="G391" s="96" t="s">
        <v>11</v>
      </c>
      <c r="H391" s="172"/>
      <c r="I391" s="96" t="s">
        <v>11</v>
      </c>
      <c r="J391" s="172">
        <f t="shared" ref="J391:J393" si="362">H391</f>
        <v>0</v>
      </c>
      <c r="K391" s="96" t="s">
        <v>11</v>
      </c>
      <c r="L391" s="172">
        <f t="shared" ref="L391:L400" si="363">J391</f>
        <v>0</v>
      </c>
      <c r="M391" s="96" t="s">
        <v>11</v>
      </c>
      <c r="N391" s="172">
        <f t="shared" ref="N391:N400" si="364">L391</f>
        <v>0</v>
      </c>
      <c r="O391" s="96" t="s">
        <v>11</v>
      </c>
    </row>
    <row r="392" spans="1:15" x14ac:dyDescent="0.2">
      <c r="A392" s="171" t="s">
        <v>116</v>
      </c>
      <c r="B392" s="172"/>
      <c r="C392" s="96" t="s">
        <v>11</v>
      </c>
      <c r="D392" s="172"/>
      <c r="E392" s="96" t="s">
        <v>11</v>
      </c>
      <c r="F392" s="172"/>
      <c r="G392" s="96" t="s">
        <v>11</v>
      </c>
      <c r="H392" s="172"/>
      <c r="I392" s="96" t="s">
        <v>11</v>
      </c>
      <c r="J392" s="172">
        <f t="shared" si="362"/>
        <v>0</v>
      </c>
      <c r="K392" s="96" t="s">
        <v>11</v>
      </c>
      <c r="L392" s="172">
        <f t="shared" si="363"/>
        <v>0</v>
      </c>
      <c r="M392" s="96" t="s">
        <v>11</v>
      </c>
      <c r="N392" s="172">
        <f t="shared" si="364"/>
        <v>0</v>
      </c>
      <c r="O392" s="96" t="s">
        <v>11</v>
      </c>
    </row>
    <row r="393" spans="1:15" x14ac:dyDescent="0.2">
      <c r="A393" s="171" t="s">
        <v>117</v>
      </c>
      <c r="B393" s="172"/>
      <c r="C393" s="96" t="s">
        <v>11</v>
      </c>
      <c r="D393" s="172"/>
      <c r="E393" s="96" t="s">
        <v>11</v>
      </c>
      <c r="F393" s="172"/>
      <c r="G393" s="96" t="s">
        <v>11</v>
      </c>
      <c r="H393" s="172"/>
      <c r="I393" s="96" t="s">
        <v>11</v>
      </c>
      <c r="J393" s="172">
        <f t="shared" si="362"/>
        <v>0</v>
      </c>
      <c r="K393" s="96" t="s">
        <v>11</v>
      </c>
      <c r="L393" s="172">
        <f t="shared" si="363"/>
        <v>0</v>
      </c>
      <c r="M393" s="96" t="s">
        <v>11</v>
      </c>
      <c r="N393" s="172">
        <f t="shared" si="364"/>
        <v>0</v>
      </c>
      <c r="O393" s="96" t="s">
        <v>11</v>
      </c>
    </row>
    <row r="394" spans="1:15" x14ac:dyDescent="0.2">
      <c r="A394" s="171" t="s">
        <v>118</v>
      </c>
      <c r="B394" s="172"/>
      <c r="C394" s="96" t="s">
        <v>11</v>
      </c>
      <c r="D394" s="172"/>
      <c r="E394" s="96" t="s">
        <v>11</v>
      </c>
      <c r="F394" s="172"/>
      <c r="G394" s="96" t="s">
        <v>11</v>
      </c>
      <c r="H394" s="172"/>
      <c r="I394" s="96" t="s">
        <v>11</v>
      </c>
      <c r="J394" s="172">
        <f>H394</f>
        <v>0</v>
      </c>
      <c r="K394" s="96" t="s">
        <v>11</v>
      </c>
      <c r="L394" s="172">
        <f t="shared" si="363"/>
        <v>0</v>
      </c>
      <c r="M394" s="96" t="s">
        <v>11</v>
      </c>
      <c r="N394" s="172">
        <f t="shared" si="364"/>
        <v>0</v>
      </c>
      <c r="O394" s="96" t="s">
        <v>11</v>
      </c>
    </row>
    <row r="395" spans="1:15" x14ac:dyDescent="0.2">
      <c r="A395" s="171" t="s">
        <v>119</v>
      </c>
      <c r="B395" s="172"/>
      <c r="C395" s="96" t="s">
        <v>11</v>
      </c>
      <c r="D395" s="172"/>
      <c r="E395" s="96" t="s">
        <v>11</v>
      </c>
      <c r="F395" s="172"/>
      <c r="G395" s="96" t="s">
        <v>11</v>
      </c>
      <c r="H395" s="172"/>
      <c r="I395" s="96" t="s">
        <v>11</v>
      </c>
      <c r="J395" s="172">
        <f t="shared" ref="J395:J400" si="365">H395</f>
        <v>0</v>
      </c>
      <c r="K395" s="96" t="s">
        <v>11</v>
      </c>
      <c r="L395" s="172">
        <f t="shared" si="363"/>
        <v>0</v>
      </c>
      <c r="M395" s="96" t="s">
        <v>11</v>
      </c>
      <c r="N395" s="172">
        <f t="shared" si="364"/>
        <v>0</v>
      </c>
      <c r="O395" s="96" t="s">
        <v>11</v>
      </c>
    </row>
    <row r="396" spans="1:15" x14ac:dyDescent="0.2">
      <c r="A396" s="171" t="s">
        <v>120</v>
      </c>
      <c r="B396" s="172"/>
      <c r="C396" s="96" t="s">
        <v>11</v>
      </c>
      <c r="D396" s="172"/>
      <c r="E396" s="96" t="s">
        <v>11</v>
      </c>
      <c r="F396" s="172"/>
      <c r="G396" s="96" t="s">
        <v>11</v>
      </c>
      <c r="H396" s="172"/>
      <c r="I396" s="96" t="s">
        <v>11</v>
      </c>
      <c r="J396" s="172">
        <f t="shared" si="365"/>
        <v>0</v>
      </c>
      <c r="K396" s="96" t="s">
        <v>11</v>
      </c>
      <c r="L396" s="172">
        <f t="shared" si="363"/>
        <v>0</v>
      </c>
      <c r="M396" s="96" t="s">
        <v>11</v>
      </c>
      <c r="N396" s="172">
        <f t="shared" si="364"/>
        <v>0</v>
      </c>
      <c r="O396" s="96" t="s">
        <v>11</v>
      </c>
    </row>
    <row r="397" spans="1:15" x14ac:dyDescent="0.2">
      <c r="A397" s="171" t="s">
        <v>121</v>
      </c>
      <c r="B397" s="172"/>
      <c r="C397" s="96" t="s">
        <v>11</v>
      </c>
      <c r="D397" s="172"/>
      <c r="E397" s="96" t="s">
        <v>11</v>
      </c>
      <c r="F397" s="172"/>
      <c r="G397" s="96" t="s">
        <v>11</v>
      </c>
      <c r="H397" s="172"/>
      <c r="I397" s="96" t="s">
        <v>11</v>
      </c>
      <c r="J397" s="172">
        <f t="shared" si="365"/>
        <v>0</v>
      </c>
      <c r="K397" s="96" t="s">
        <v>11</v>
      </c>
      <c r="L397" s="172">
        <f t="shared" si="363"/>
        <v>0</v>
      </c>
      <c r="M397" s="96" t="s">
        <v>11</v>
      </c>
      <c r="N397" s="172">
        <f t="shared" si="364"/>
        <v>0</v>
      </c>
      <c r="O397" s="96" t="s">
        <v>11</v>
      </c>
    </row>
    <row r="398" spans="1:15" x14ac:dyDescent="0.2">
      <c r="A398" s="171" t="s">
        <v>122</v>
      </c>
      <c r="B398" s="172"/>
      <c r="C398" s="96" t="s">
        <v>11</v>
      </c>
      <c r="D398" s="172"/>
      <c r="E398" s="96" t="s">
        <v>11</v>
      </c>
      <c r="F398" s="172"/>
      <c r="G398" s="96" t="s">
        <v>11</v>
      </c>
      <c r="H398" s="172"/>
      <c r="I398" s="96" t="s">
        <v>11</v>
      </c>
      <c r="J398" s="172">
        <f t="shared" si="365"/>
        <v>0</v>
      </c>
      <c r="K398" s="96" t="s">
        <v>11</v>
      </c>
      <c r="L398" s="172">
        <f t="shared" si="363"/>
        <v>0</v>
      </c>
      <c r="M398" s="96" t="s">
        <v>11</v>
      </c>
      <c r="N398" s="172">
        <f t="shared" si="364"/>
        <v>0</v>
      </c>
      <c r="O398" s="96" t="s">
        <v>11</v>
      </c>
    </row>
    <row r="399" spans="1:15" x14ac:dyDescent="0.2">
      <c r="A399" s="171" t="s">
        <v>123</v>
      </c>
      <c r="B399" s="172"/>
      <c r="C399" s="96" t="s">
        <v>11</v>
      </c>
      <c r="D399" s="172"/>
      <c r="E399" s="96" t="s">
        <v>11</v>
      </c>
      <c r="F399" s="172"/>
      <c r="G399" s="96" t="s">
        <v>11</v>
      </c>
      <c r="H399" s="172"/>
      <c r="I399" s="96" t="s">
        <v>11</v>
      </c>
      <c r="J399" s="172">
        <f t="shared" si="365"/>
        <v>0</v>
      </c>
      <c r="K399" s="96" t="s">
        <v>11</v>
      </c>
      <c r="L399" s="172">
        <f t="shared" si="363"/>
        <v>0</v>
      </c>
      <c r="M399" s="96" t="s">
        <v>11</v>
      </c>
      <c r="N399" s="172">
        <f t="shared" si="364"/>
        <v>0</v>
      </c>
      <c r="O399" s="96" t="s">
        <v>11</v>
      </c>
    </row>
    <row r="400" spans="1:15" x14ac:dyDescent="0.2">
      <c r="A400" s="171" t="s">
        <v>124</v>
      </c>
      <c r="B400" s="172"/>
      <c r="C400" s="96" t="s">
        <v>11</v>
      </c>
      <c r="D400" s="172"/>
      <c r="E400" s="96" t="s">
        <v>11</v>
      </c>
      <c r="F400" s="172"/>
      <c r="G400" s="96" t="s">
        <v>11</v>
      </c>
      <c r="H400" s="172"/>
      <c r="I400" s="96" t="s">
        <v>11</v>
      </c>
      <c r="J400" s="172">
        <f t="shared" si="365"/>
        <v>0</v>
      </c>
      <c r="K400" s="96" t="s">
        <v>11</v>
      </c>
      <c r="L400" s="172">
        <f t="shared" si="363"/>
        <v>0</v>
      </c>
      <c r="M400" s="96" t="s">
        <v>11</v>
      </c>
      <c r="N400" s="172">
        <f t="shared" si="364"/>
        <v>0</v>
      </c>
      <c r="O400" s="96" t="s">
        <v>11</v>
      </c>
    </row>
    <row r="401" spans="1:18" x14ac:dyDescent="0.2">
      <c r="A401" s="175" t="s">
        <v>129</v>
      </c>
      <c r="B401" s="169">
        <f>SUM(B402:B411)</f>
        <v>0</v>
      </c>
      <c r="C401" s="169" t="s">
        <v>11</v>
      </c>
      <c r="D401" s="169">
        <f>SUM(D402:D411)</f>
        <v>0</v>
      </c>
      <c r="E401" s="169" t="s">
        <v>11</v>
      </c>
      <c r="F401" s="169">
        <f>SUM(F402:F411)</f>
        <v>0</v>
      </c>
      <c r="G401" s="169" t="s">
        <v>11</v>
      </c>
      <c r="H401" s="169">
        <f>SUM(H402:H411)</f>
        <v>0</v>
      </c>
      <c r="I401" s="169" t="s">
        <v>11</v>
      </c>
      <c r="J401" s="169">
        <f>SUM(J402:J411)</f>
        <v>0</v>
      </c>
      <c r="K401" s="169" t="s">
        <v>11</v>
      </c>
      <c r="L401" s="169">
        <f>SUM(L402:L411)</f>
        <v>0</v>
      </c>
      <c r="M401" s="169" t="s">
        <v>11</v>
      </c>
      <c r="N401" s="169">
        <f>SUM(N402:N411)</f>
        <v>0</v>
      </c>
      <c r="O401" s="169" t="s">
        <v>11</v>
      </c>
      <c r="P401" s="169">
        <f>P402+P403+P404+P405+P406+P407+P408+P409+P410+P411</f>
        <v>0</v>
      </c>
      <c r="Q401" s="169">
        <f>H401-P401</f>
        <v>0</v>
      </c>
      <c r="R401" s="176">
        <f>IFERROR(P401/H401,0)</f>
        <v>0</v>
      </c>
    </row>
    <row r="402" spans="1:18" x14ac:dyDescent="0.2">
      <c r="A402" s="171" t="s">
        <v>115</v>
      </c>
      <c r="B402" s="172">
        <f>B380+B391</f>
        <v>0</v>
      </c>
      <c r="C402" s="96">
        <f>IF(B$401=0,0,B402/B$401)</f>
        <v>0</v>
      </c>
      <c r="D402" s="172">
        <f>D380+D391</f>
        <v>0</v>
      </c>
      <c r="E402" s="96">
        <f>IF(D$401=0,0,D402/D$401)</f>
        <v>0</v>
      </c>
      <c r="F402" s="172">
        <f>F380+F391</f>
        <v>0</v>
      </c>
      <c r="G402" s="96">
        <f>IF(F$401=0,0,F402/F$401)</f>
        <v>0</v>
      </c>
      <c r="H402" s="172">
        <f>H380+H391</f>
        <v>0</v>
      </c>
      <c r="I402" s="96">
        <f>IF(H$401=0,0,H402/H$401)</f>
        <v>0</v>
      </c>
      <c r="J402" s="172">
        <f>J380+J391</f>
        <v>0</v>
      </c>
      <c r="K402" s="96">
        <f>IF(J$401=0,0,J402/J$401)</f>
        <v>0</v>
      </c>
      <c r="L402" s="172">
        <f>L380+L391</f>
        <v>0</v>
      </c>
      <c r="M402" s="96">
        <f>IF(L$401=0,0,L402/L$401)</f>
        <v>0</v>
      </c>
      <c r="N402" s="172">
        <f>N380+N391</f>
        <v>0</v>
      </c>
      <c r="O402" s="96">
        <f>IF(N$401=0,0,N402/N$401)</f>
        <v>0</v>
      </c>
      <c r="P402" s="172"/>
      <c r="Q402" s="172">
        <f t="shared" ref="Q402:Q411" si="366">H402-P402</f>
        <v>0</v>
      </c>
      <c r="R402" s="96">
        <f t="shared" ref="R402:R411" si="367">IFERROR(P402/H402,0)</f>
        <v>0</v>
      </c>
    </row>
    <row r="403" spans="1:18" x14ac:dyDescent="0.2">
      <c r="A403" s="171" t="s">
        <v>116</v>
      </c>
      <c r="B403" s="172">
        <f t="shared" ref="B403:D403" si="368">B381+B392</f>
        <v>0</v>
      </c>
      <c r="C403" s="96">
        <f t="shared" ref="C403:E411" si="369">IF(B$401=0,0,B403/B$401)</f>
        <v>0</v>
      </c>
      <c r="D403" s="172">
        <f t="shared" si="368"/>
        <v>0</v>
      </c>
      <c r="E403" s="96">
        <f t="shared" si="369"/>
        <v>0</v>
      </c>
      <c r="F403" s="172">
        <f t="shared" ref="F403:F411" si="370">F381+F392</f>
        <v>0</v>
      </c>
      <c r="G403" s="96">
        <f t="shared" ref="G403:G411" si="371">IF(F$401=0,0,F403/F$401)</f>
        <v>0</v>
      </c>
      <c r="H403" s="172">
        <f t="shared" ref="H403:H411" si="372">H381+H392</f>
        <v>0</v>
      </c>
      <c r="I403" s="96">
        <f t="shared" ref="I403:I409" si="373">IF(H$401=0,0,H403/H$401)</f>
        <v>0</v>
      </c>
      <c r="J403" s="172">
        <f t="shared" ref="J403:J411" si="374">J381+J392</f>
        <v>0</v>
      </c>
      <c r="K403" s="96">
        <f t="shared" ref="K403:K411" si="375">IF(J$401=0,0,J403/J$401)</f>
        <v>0</v>
      </c>
      <c r="L403" s="172">
        <f t="shared" ref="L403:L411" si="376">L381+L392</f>
        <v>0</v>
      </c>
      <c r="M403" s="96">
        <f t="shared" ref="M403:M411" si="377">IF(L$401=0,0,L403/L$401)</f>
        <v>0</v>
      </c>
      <c r="N403" s="172">
        <f t="shared" ref="N403:N411" si="378">N381+N392</f>
        <v>0</v>
      </c>
      <c r="O403" s="96">
        <f t="shared" ref="O403:O411" si="379">IF(N$401=0,0,N403/N$401)</f>
        <v>0</v>
      </c>
      <c r="P403" s="172"/>
      <c r="Q403" s="172">
        <f t="shared" si="366"/>
        <v>0</v>
      </c>
      <c r="R403" s="96">
        <f t="shared" si="367"/>
        <v>0</v>
      </c>
    </row>
    <row r="404" spans="1:18" x14ac:dyDescent="0.2">
      <c r="A404" s="171" t="s">
        <v>117</v>
      </c>
      <c r="B404" s="172">
        <f>B382+B393</f>
        <v>0</v>
      </c>
      <c r="C404" s="96">
        <f t="shared" si="369"/>
        <v>0</v>
      </c>
      <c r="D404" s="172">
        <f>D382+D393</f>
        <v>0</v>
      </c>
      <c r="E404" s="96">
        <f t="shared" si="369"/>
        <v>0</v>
      </c>
      <c r="F404" s="172">
        <f t="shared" si="370"/>
        <v>0</v>
      </c>
      <c r="G404" s="96">
        <f t="shared" si="371"/>
        <v>0</v>
      </c>
      <c r="H404" s="172">
        <f t="shared" si="372"/>
        <v>0</v>
      </c>
      <c r="I404" s="96">
        <f t="shared" si="373"/>
        <v>0</v>
      </c>
      <c r="J404" s="172">
        <f t="shared" si="374"/>
        <v>0</v>
      </c>
      <c r="K404" s="96">
        <f t="shared" si="375"/>
        <v>0</v>
      </c>
      <c r="L404" s="172">
        <f t="shared" si="376"/>
        <v>0</v>
      </c>
      <c r="M404" s="96">
        <f t="shared" si="377"/>
        <v>0</v>
      </c>
      <c r="N404" s="172">
        <f t="shared" si="378"/>
        <v>0</v>
      </c>
      <c r="O404" s="96">
        <f t="shared" si="379"/>
        <v>0</v>
      </c>
      <c r="P404" s="172"/>
      <c r="Q404" s="172">
        <f t="shared" si="366"/>
        <v>0</v>
      </c>
      <c r="R404" s="96">
        <f t="shared" si="367"/>
        <v>0</v>
      </c>
    </row>
    <row r="405" spans="1:18" x14ac:dyDescent="0.2">
      <c r="A405" s="171" t="s">
        <v>118</v>
      </c>
      <c r="B405" s="172">
        <f t="shared" ref="B405:D411" si="380">B383+B394</f>
        <v>0</v>
      </c>
      <c r="C405" s="96">
        <f t="shared" si="369"/>
        <v>0</v>
      </c>
      <c r="D405" s="172">
        <f t="shared" si="380"/>
        <v>0</v>
      </c>
      <c r="E405" s="96">
        <f t="shared" si="369"/>
        <v>0</v>
      </c>
      <c r="F405" s="172">
        <f t="shared" si="370"/>
        <v>0</v>
      </c>
      <c r="G405" s="96">
        <f t="shared" si="371"/>
        <v>0</v>
      </c>
      <c r="H405" s="172">
        <f t="shared" si="372"/>
        <v>0</v>
      </c>
      <c r="I405" s="96">
        <f t="shared" si="373"/>
        <v>0</v>
      </c>
      <c r="J405" s="172">
        <f t="shared" si="374"/>
        <v>0</v>
      </c>
      <c r="K405" s="96">
        <f t="shared" si="375"/>
        <v>0</v>
      </c>
      <c r="L405" s="172">
        <f t="shared" si="376"/>
        <v>0</v>
      </c>
      <c r="M405" s="96">
        <f t="shared" si="377"/>
        <v>0</v>
      </c>
      <c r="N405" s="172">
        <f t="shared" si="378"/>
        <v>0</v>
      </c>
      <c r="O405" s="96">
        <f t="shared" si="379"/>
        <v>0</v>
      </c>
      <c r="P405" s="172"/>
      <c r="Q405" s="172">
        <f t="shared" si="366"/>
        <v>0</v>
      </c>
      <c r="R405" s="96">
        <f t="shared" si="367"/>
        <v>0</v>
      </c>
    </row>
    <row r="406" spans="1:18" x14ac:dyDescent="0.2">
      <c r="A406" s="171" t="s">
        <v>119</v>
      </c>
      <c r="B406" s="172">
        <f t="shared" si="380"/>
        <v>0</v>
      </c>
      <c r="C406" s="96">
        <f t="shared" si="369"/>
        <v>0</v>
      </c>
      <c r="D406" s="172">
        <f t="shared" si="380"/>
        <v>0</v>
      </c>
      <c r="E406" s="96">
        <f t="shared" si="369"/>
        <v>0</v>
      </c>
      <c r="F406" s="172">
        <f t="shared" si="370"/>
        <v>0</v>
      </c>
      <c r="G406" s="96">
        <f t="shared" si="371"/>
        <v>0</v>
      </c>
      <c r="H406" s="172">
        <f t="shared" si="372"/>
        <v>0</v>
      </c>
      <c r="I406" s="96">
        <f t="shared" si="373"/>
        <v>0</v>
      </c>
      <c r="J406" s="172">
        <f t="shared" si="374"/>
        <v>0</v>
      </c>
      <c r="K406" s="96">
        <f t="shared" si="375"/>
        <v>0</v>
      </c>
      <c r="L406" s="172">
        <f t="shared" si="376"/>
        <v>0</v>
      </c>
      <c r="M406" s="96">
        <f t="shared" si="377"/>
        <v>0</v>
      </c>
      <c r="N406" s="172">
        <f t="shared" si="378"/>
        <v>0</v>
      </c>
      <c r="O406" s="96">
        <f t="shared" si="379"/>
        <v>0</v>
      </c>
      <c r="P406" s="172"/>
      <c r="Q406" s="172">
        <f t="shared" si="366"/>
        <v>0</v>
      </c>
      <c r="R406" s="96">
        <f t="shared" si="367"/>
        <v>0</v>
      </c>
    </row>
    <row r="407" spans="1:18" x14ac:dyDescent="0.2">
      <c r="A407" s="171" t="s">
        <v>120</v>
      </c>
      <c r="B407" s="172">
        <f t="shared" si="380"/>
        <v>0</v>
      </c>
      <c r="C407" s="96">
        <f t="shared" si="369"/>
        <v>0</v>
      </c>
      <c r="D407" s="172">
        <f t="shared" si="380"/>
        <v>0</v>
      </c>
      <c r="E407" s="96">
        <f t="shared" si="369"/>
        <v>0</v>
      </c>
      <c r="F407" s="172">
        <f t="shared" si="370"/>
        <v>0</v>
      </c>
      <c r="G407" s="96">
        <f t="shared" si="371"/>
        <v>0</v>
      </c>
      <c r="H407" s="172">
        <f t="shared" si="372"/>
        <v>0</v>
      </c>
      <c r="I407" s="96">
        <f t="shared" si="373"/>
        <v>0</v>
      </c>
      <c r="J407" s="172">
        <f t="shared" si="374"/>
        <v>0</v>
      </c>
      <c r="K407" s="96">
        <f t="shared" si="375"/>
        <v>0</v>
      </c>
      <c r="L407" s="172">
        <f t="shared" si="376"/>
        <v>0</v>
      </c>
      <c r="M407" s="96">
        <f t="shared" si="377"/>
        <v>0</v>
      </c>
      <c r="N407" s="172">
        <f t="shared" si="378"/>
        <v>0</v>
      </c>
      <c r="O407" s="96">
        <f t="shared" si="379"/>
        <v>0</v>
      </c>
      <c r="P407" s="172"/>
      <c r="Q407" s="172">
        <f t="shared" si="366"/>
        <v>0</v>
      </c>
      <c r="R407" s="96">
        <f t="shared" si="367"/>
        <v>0</v>
      </c>
    </row>
    <row r="408" spans="1:18" x14ac:dyDescent="0.2">
      <c r="A408" s="171" t="s">
        <v>121</v>
      </c>
      <c r="B408" s="172">
        <f t="shared" si="380"/>
        <v>0</v>
      </c>
      <c r="C408" s="96">
        <f t="shared" si="369"/>
        <v>0</v>
      </c>
      <c r="D408" s="172">
        <f t="shared" si="380"/>
        <v>0</v>
      </c>
      <c r="E408" s="96">
        <f t="shared" si="369"/>
        <v>0</v>
      </c>
      <c r="F408" s="172">
        <f t="shared" si="370"/>
        <v>0</v>
      </c>
      <c r="G408" s="96">
        <f t="shared" si="371"/>
        <v>0</v>
      </c>
      <c r="H408" s="172">
        <f t="shared" si="372"/>
        <v>0</v>
      </c>
      <c r="I408" s="96">
        <f t="shared" si="373"/>
        <v>0</v>
      </c>
      <c r="J408" s="172">
        <f t="shared" si="374"/>
        <v>0</v>
      </c>
      <c r="K408" s="96">
        <f t="shared" si="375"/>
        <v>0</v>
      </c>
      <c r="L408" s="172">
        <f t="shared" si="376"/>
        <v>0</v>
      </c>
      <c r="M408" s="96">
        <f t="shared" si="377"/>
        <v>0</v>
      </c>
      <c r="N408" s="172">
        <f t="shared" si="378"/>
        <v>0</v>
      </c>
      <c r="O408" s="96">
        <f t="shared" si="379"/>
        <v>0</v>
      </c>
      <c r="P408" s="172"/>
      <c r="Q408" s="172">
        <f t="shared" si="366"/>
        <v>0</v>
      </c>
      <c r="R408" s="96">
        <f t="shared" si="367"/>
        <v>0</v>
      </c>
    </row>
    <row r="409" spans="1:18" x14ac:dyDescent="0.2">
      <c r="A409" s="171" t="s">
        <v>122</v>
      </c>
      <c r="B409" s="172">
        <f t="shared" si="380"/>
        <v>0</v>
      </c>
      <c r="C409" s="96">
        <f t="shared" si="369"/>
        <v>0</v>
      </c>
      <c r="D409" s="172">
        <f t="shared" si="380"/>
        <v>0</v>
      </c>
      <c r="E409" s="96">
        <f t="shared" si="369"/>
        <v>0</v>
      </c>
      <c r="F409" s="172">
        <f t="shared" si="370"/>
        <v>0</v>
      </c>
      <c r="G409" s="96">
        <f t="shared" si="371"/>
        <v>0</v>
      </c>
      <c r="H409" s="172">
        <f t="shared" si="372"/>
        <v>0</v>
      </c>
      <c r="I409" s="96">
        <f t="shared" si="373"/>
        <v>0</v>
      </c>
      <c r="J409" s="172">
        <f t="shared" si="374"/>
        <v>0</v>
      </c>
      <c r="K409" s="96">
        <f t="shared" si="375"/>
        <v>0</v>
      </c>
      <c r="L409" s="172">
        <f t="shared" si="376"/>
        <v>0</v>
      </c>
      <c r="M409" s="96">
        <f t="shared" si="377"/>
        <v>0</v>
      </c>
      <c r="N409" s="172">
        <f>N387+N398</f>
        <v>0</v>
      </c>
      <c r="O409" s="96">
        <f t="shared" si="379"/>
        <v>0</v>
      </c>
      <c r="P409" s="172"/>
      <c r="Q409" s="172">
        <f t="shared" si="366"/>
        <v>0</v>
      </c>
      <c r="R409" s="96">
        <f t="shared" si="367"/>
        <v>0</v>
      </c>
    </row>
    <row r="410" spans="1:18" x14ac:dyDescent="0.2">
      <c r="A410" s="171" t="s">
        <v>123</v>
      </c>
      <c r="B410" s="172">
        <f t="shared" si="380"/>
        <v>0</v>
      </c>
      <c r="C410" s="96">
        <f t="shared" si="369"/>
        <v>0</v>
      </c>
      <c r="D410" s="172">
        <f t="shared" si="380"/>
        <v>0</v>
      </c>
      <c r="E410" s="96">
        <f t="shared" si="369"/>
        <v>0</v>
      </c>
      <c r="F410" s="172">
        <f t="shared" si="370"/>
        <v>0</v>
      </c>
      <c r="G410" s="96">
        <f t="shared" si="371"/>
        <v>0</v>
      </c>
      <c r="H410" s="172">
        <f t="shared" si="372"/>
        <v>0</v>
      </c>
      <c r="I410" s="96">
        <f>IF(H$401=0,0,H410/H$401)</f>
        <v>0</v>
      </c>
      <c r="J410" s="172">
        <f t="shared" si="374"/>
        <v>0</v>
      </c>
      <c r="K410" s="96">
        <f t="shared" si="375"/>
        <v>0</v>
      </c>
      <c r="L410" s="172">
        <f t="shared" si="376"/>
        <v>0</v>
      </c>
      <c r="M410" s="96">
        <f t="shared" si="377"/>
        <v>0</v>
      </c>
      <c r="N410" s="172">
        <f t="shared" si="378"/>
        <v>0</v>
      </c>
      <c r="O410" s="96">
        <f t="shared" si="379"/>
        <v>0</v>
      </c>
      <c r="P410" s="172"/>
      <c r="Q410" s="172">
        <f t="shared" si="366"/>
        <v>0</v>
      </c>
      <c r="R410" s="96">
        <f t="shared" si="367"/>
        <v>0</v>
      </c>
    </row>
    <row r="411" spans="1:18" x14ac:dyDescent="0.2">
      <c r="A411" s="171" t="s">
        <v>124</v>
      </c>
      <c r="B411" s="172">
        <f t="shared" si="380"/>
        <v>0</v>
      </c>
      <c r="C411" s="96">
        <f t="shared" si="369"/>
        <v>0</v>
      </c>
      <c r="D411" s="172">
        <f t="shared" si="380"/>
        <v>0</v>
      </c>
      <c r="E411" s="96">
        <f t="shared" si="369"/>
        <v>0</v>
      </c>
      <c r="F411" s="172">
        <f t="shared" si="370"/>
        <v>0</v>
      </c>
      <c r="G411" s="96">
        <f t="shared" si="371"/>
        <v>0</v>
      </c>
      <c r="H411" s="172">
        <f t="shared" si="372"/>
        <v>0</v>
      </c>
      <c r="I411" s="96">
        <f t="shared" ref="I411" si="381">IF(H$401=0,0,H411/H$401)</f>
        <v>0</v>
      </c>
      <c r="J411" s="172">
        <f t="shared" si="374"/>
        <v>0</v>
      </c>
      <c r="K411" s="96">
        <f t="shared" si="375"/>
        <v>0</v>
      </c>
      <c r="L411" s="172">
        <f t="shared" si="376"/>
        <v>0</v>
      </c>
      <c r="M411" s="96">
        <f t="shared" si="377"/>
        <v>0</v>
      </c>
      <c r="N411" s="172">
        <f t="shared" si="378"/>
        <v>0</v>
      </c>
      <c r="O411" s="96">
        <f t="shared" si="379"/>
        <v>0</v>
      </c>
      <c r="P411" s="172"/>
      <c r="Q411" s="172">
        <f t="shared" si="366"/>
        <v>0</v>
      </c>
      <c r="R411" s="96">
        <f t="shared" si="367"/>
        <v>0</v>
      </c>
    </row>
    <row r="412" spans="1:18" ht="32.25" thickBot="1" x14ac:dyDescent="0.25">
      <c r="A412" s="177" t="s">
        <v>142</v>
      </c>
      <c r="B412" s="178">
        <f>B377-B401</f>
        <v>0</v>
      </c>
      <c r="C412" s="181" t="s">
        <v>11</v>
      </c>
      <c r="D412" s="178">
        <f>D377-D401</f>
        <v>0</v>
      </c>
      <c r="E412" s="181" t="s">
        <v>11</v>
      </c>
      <c r="F412" s="178">
        <f>F377-F401</f>
        <v>0</v>
      </c>
      <c r="G412" s="181" t="s">
        <v>11</v>
      </c>
      <c r="H412" s="178">
        <f>H377-H401</f>
        <v>0</v>
      </c>
      <c r="I412" s="181" t="s">
        <v>11</v>
      </c>
      <c r="J412" s="178">
        <f>J377-J401</f>
        <v>0</v>
      </c>
      <c r="K412" s="181" t="s">
        <v>11</v>
      </c>
      <c r="L412" s="178">
        <f>L377-L401</f>
        <v>0</v>
      </c>
      <c r="M412" s="181" t="s">
        <v>11</v>
      </c>
      <c r="N412" s="178">
        <f>N377-N401</f>
        <v>0</v>
      </c>
      <c r="O412" s="182" t="s">
        <v>11</v>
      </c>
    </row>
  </sheetData>
  <mergeCells count="3">
    <mergeCell ref="A1:O1"/>
    <mergeCell ref="N2:O2"/>
    <mergeCell ref="A3:O3"/>
  </mergeCells>
  <printOptions horizontalCentered="1"/>
  <pageMargins left="0" right="0" top="0" bottom="0" header="0" footer="0"/>
  <pageSetup paperSize="9" scale="42" fitToHeight="2" orientation="portrait" horizontalDpi="300" verticalDpi="300" r:id="rId1"/>
  <rowBreaks count="3" manualBreakCount="3">
    <brk id="88" max="14" man="1"/>
    <brk id="196" max="14" man="1"/>
    <brk id="30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33</vt:i4>
      </vt:variant>
    </vt:vector>
  </HeadingPairs>
  <TitlesOfParts>
    <vt:vector size="68" baseType="lpstr">
      <vt:lpstr>Прил. 1.1</vt:lpstr>
      <vt:lpstr>Прил. 1.2</vt:lpstr>
      <vt:lpstr>182 1 01 02010</vt:lpstr>
      <vt:lpstr>182 1 01 02020(30)</vt:lpstr>
      <vt:lpstr>182 1 01 02040</vt:lpstr>
      <vt:lpstr>182 1 01 02080</vt:lpstr>
      <vt:lpstr>182 1 01 02050(09,10,11)</vt:lpstr>
      <vt:lpstr>182 1 01 02013(14)</vt:lpstr>
      <vt:lpstr>МО</vt:lpstr>
      <vt:lpstr>Прил. 1.3</vt:lpstr>
      <vt:lpstr>182 1 03 02021</vt:lpstr>
      <vt:lpstr>182 1 03 02022</vt:lpstr>
      <vt:lpstr>182 1 03 02090</vt:lpstr>
      <vt:lpstr>182 1 03 02091</vt:lpstr>
      <vt:lpstr>182 1 03 02100</vt:lpstr>
      <vt:lpstr>Ставки</vt:lpstr>
      <vt:lpstr>Прил. 1.4</vt:lpstr>
      <vt:lpstr>182 1 05 01010</vt:lpstr>
      <vt:lpstr>182 1 05 01020(50)</vt:lpstr>
      <vt:lpstr>Прил. 1.5</vt:lpstr>
      <vt:lpstr>Прил. 1.6</vt:lpstr>
      <vt:lpstr>МО (2)</vt:lpstr>
      <vt:lpstr>Прил. 1.7</vt:lpstr>
      <vt:lpstr>Прил. 1.8</vt:lpstr>
      <vt:lpstr>Прил. 1.9</vt:lpstr>
      <vt:lpstr>Прил. 1.10</vt:lpstr>
      <vt:lpstr>Прил. 1.11</vt:lpstr>
      <vt:lpstr>Прил. 1.12</vt:lpstr>
      <vt:lpstr>Прил. 1.13</vt:lpstr>
      <vt:lpstr>Прил. 1.14</vt:lpstr>
      <vt:lpstr>Прил. 1.15</vt:lpstr>
      <vt:lpstr>Прил.1.16.1  182 1 07 04010</vt:lpstr>
      <vt:lpstr>Прил.1.16.2  182 1 07 04020(30)</vt:lpstr>
      <vt:lpstr>Прил. 1.17</vt:lpstr>
      <vt:lpstr>Прил. 1.18</vt:lpstr>
      <vt:lpstr>'182 1 01 02050(09,10,11)'!Заголовки_для_печати</vt:lpstr>
      <vt:lpstr>МО!Заголовки_для_печати</vt:lpstr>
      <vt:lpstr>'МО (2)'!Заголовки_для_печати</vt:lpstr>
      <vt:lpstr>'Прил. 1.10'!Заголовки_для_печати</vt:lpstr>
      <vt:lpstr>'Прил. 1.11'!Заголовки_для_печати</vt:lpstr>
      <vt:lpstr>'Прил. 1.18'!Заголовки_для_печати</vt:lpstr>
      <vt:lpstr>'Прил. 1.6'!Заголовки_для_печати</vt:lpstr>
      <vt:lpstr>'182 1 01 02020(30)'!Область_печати</vt:lpstr>
      <vt:lpstr>'182 1 01 02080'!Область_печати</vt:lpstr>
      <vt:lpstr>'182 1 03 02021'!Область_печати</vt:lpstr>
      <vt:lpstr>'182 1 03 02022'!Область_печати</vt:lpstr>
      <vt:lpstr>'182 1 03 02090'!Область_печати</vt:lpstr>
      <vt:lpstr>'182 1 03 02091'!Область_печати</vt:lpstr>
      <vt:lpstr>'182 1 03 02100'!Область_печати</vt:lpstr>
      <vt:lpstr>'182 1 05 01010'!Область_печати</vt:lpstr>
      <vt:lpstr>'182 1 05 01020(50)'!Область_печати</vt:lpstr>
      <vt:lpstr>МО!Область_печати</vt:lpstr>
      <vt:lpstr>'МО (2)'!Область_печати</vt:lpstr>
      <vt:lpstr>'Прил. 1.1'!Область_печати</vt:lpstr>
      <vt:lpstr>'Прил. 1.10'!Область_печати</vt:lpstr>
      <vt:lpstr>'Прил. 1.11'!Область_печати</vt:lpstr>
      <vt:lpstr>'Прил. 1.13'!Область_печати</vt:lpstr>
      <vt:lpstr>'Прил. 1.14'!Область_печати</vt:lpstr>
      <vt:lpstr>'Прил. 1.15'!Область_печати</vt:lpstr>
      <vt:lpstr>'Прил. 1.18'!Область_печати</vt:lpstr>
      <vt:lpstr>'Прил. 1.2'!Область_печати</vt:lpstr>
      <vt:lpstr>'Прил. 1.3'!Область_печати</vt:lpstr>
      <vt:lpstr>'Прил. 1.5'!Область_печати</vt:lpstr>
      <vt:lpstr>'Прил. 1.7'!Область_печати</vt:lpstr>
      <vt:lpstr>'Прил. 1.8'!Область_печати</vt:lpstr>
      <vt:lpstr>'Прил. 1.9'!Область_печати</vt:lpstr>
      <vt:lpstr>'Прил.1.16.1  182 1 07 04010'!Область_печати</vt:lpstr>
      <vt:lpstr>'Прил.1.16.2  182 1 07 04020(30)'!Область_печати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Горобец Екатерина Александровна</dc:creator>
  <cp:lastModifiedBy>Кутас Инна Владимировна</cp:lastModifiedBy>
  <cp:lastPrinted>2022-10-10T07:31:30Z</cp:lastPrinted>
  <dcterms:created xsi:type="dcterms:W3CDTF">2018-07-09T14:25:32Z</dcterms:created>
  <dcterms:modified xsi:type="dcterms:W3CDTF">2023-05-25T08:22:41Z</dcterms:modified>
</cp:coreProperties>
</file>