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План Россия\МЕТОДИКА\На сайт\2022-10\Приложения\"/>
    </mc:Choice>
  </mc:AlternateContent>
  <bookViews>
    <workbookView xWindow="480" yWindow="165" windowWidth="22995" windowHeight="9915" firstSheet="24" activeTab="32"/>
  </bookViews>
  <sheets>
    <sheet name="Прил. 1" sheetId="5" r:id="rId1"/>
    <sheet name="Прил. 2" sheetId="6" r:id="rId2"/>
    <sheet name="182 1 01 02010" sheetId="7" r:id="rId3"/>
    <sheet name="182 1 01 02020(30)" sheetId="8" r:id="rId4"/>
    <sheet name="182 1 01 02040" sheetId="9" r:id="rId5"/>
    <sheet name="182 1 01 02080" sheetId="10" r:id="rId6"/>
    <sheet name="МО" sheetId="11" r:id="rId7"/>
    <sheet name="Прил. 3" sheetId="12" r:id="rId8"/>
    <sheet name="182 1 03 02021" sheetId="13" r:id="rId9"/>
    <sheet name="182 1 03 02022" sheetId="14" r:id="rId10"/>
    <sheet name="182 1 03 02090" sheetId="15" r:id="rId11"/>
    <sheet name="182 1 03 02091" sheetId="16" r:id="rId12"/>
    <sheet name="182 1 03 02100" sheetId="17" r:id="rId13"/>
    <sheet name="Ставки" sheetId="18" r:id="rId14"/>
    <sheet name="Прил. 4" sheetId="19" r:id="rId15"/>
    <sheet name="182 1 05 01010" sheetId="20" r:id="rId16"/>
    <sheet name="182 1 05 01020(50)" sheetId="21" r:id="rId17"/>
    <sheet name="Прил. 5" sheetId="22" r:id="rId18"/>
    <sheet name="Прил. 6" sheetId="23" r:id="rId19"/>
    <sheet name="МО (2)" sheetId="24" r:id="rId20"/>
    <sheet name="Прил. 7" sheetId="25" r:id="rId21"/>
    <sheet name="Прил. 8" sheetId="26" r:id="rId22"/>
    <sheet name="Прил. 9" sheetId="27" r:id="rId23"/>
    <sheet name="Прил. 10" sheetId="28" r:id="rId24"/>
    <sheet name="Прил. 11" sheetId="29" r:id="rId25"/>
    <sheet name="Прил. 12" sheetId="30" r:id="rId26"/>
    <sheet name="Прил. 13" sheetId="31" r:id="rId27"/>
    <sheet name="Прил. 14" sheetId="32" r:id="rId28"/>
    <sheet name="Прил. 15" sheetId="33" r:id="rId29"/>
    <sheet name="Прил. 16.1" sheetId="34" r:id="rId30"/>
    <sheet name="Прил. 16.2" sheetId="35" r:id="rId31"/>
    <sheet name="Прил. 17" sheetId="36" r:id="rId32"/>
    <sheet name="Прил. 18" sheetId="37" r:id="rId33"/>
  </sheets>
  <externalReferences>
    <externalReference r:id="rId34"/>
  </externalReferences>
  <definedNames>
    <definedName name="_xlnm.Print_Titles" localSheetId="6">МО!$5:$5</definedName>
    <definedName name="_xlnm.Print_Titles" localSheetId="19">'МО (2)'!$5:$5</definedName>
    <definedName name="_xlnm.Print_Titles" localSheetId="23">'Прил. 10'!$5:$6</definedName>
    <definedName name="_xlnm.Print_Titles" localSheetId="24">'Прил. 11'!$5:$6</definedName>
    <definedName name="_xlnm.Print_Titles" localSheetId="18">'Прил. 6'!$5:$5</definedName>
    <definedName name="_xlnm.Print_Area" localSheetId="3">'182 1 01 02020(30)'!$A$1:$N$20</definedName>
    <definedName name="_xlnm.Print_Area" localSheetId="5">'182 1 01 02080'!$A$1:$L$21</definedName>
    <definedName name="_xlnm.Print_Area" localSheetId="8">'182 1 03 02021'!$A$1:$L$20</definedName>
    <definedName name="_xlnm.Print_Area" localSheetId="10">'182 1 03 02090'!$A$1:$L$27</definedName>
    <definedName name="_xlnm.Print_Area" localSheetId="15">'182 1 05 01010'!$A$1:$N$26</definedName>
    <definedName name="_xlnm.Print_Area" localSheetId="16">'182 1 05 01020(50)'!$A$1:$N$26</definedName>
    <definedName name="_xlnm.Print_Area" localSheetId="6">МО!$A$1:$M$196</definedName>
    <definedName name="_xlnm.Print_Area" localSheetId="19">'МО (2)'!$A$1:$O$62</definedName>
    <definedName name="_xlnm.Print_Area" localSheetId="0">'Прил. 1'!$A$1:$N$28</definedName>
    <definedName name="_xlnm.Print_Area" localSheetId="23">'Прил. 10'!$A$1:$M$123</definedName>
    <definedName name="_xlnm.Print_Area" localSheetId="24">'Прил. 11'!$A$1:$M$122</definedName>
    <definedName name="_xlnm.Print_Area" localSheetId="26">'Прил. 13'!$A$1:$M$17</definedName>
    <definedName name="_xlnm.Print_Area" localSheetId="27">'Прил. 14'!$A$1:$M$19</definedName>
    <definedName name="_xlnm.Print_Area" localSheetId="28">'Прил. 15'!$A$1:$N$22</definedName>
    <definedName name="_xlnm.Print_Area" localSheetId="29">'Прил. 16.1'!$A$1:$N$22</definedName>
    <definedName name="_xlnm.Print_Area" localSheetId="30">'Прил. 16.2'!$A$1:$N$51</definedName>
    <definedName name="_xlnm.Print_Area" localSheetId="32">'Прил. 18'!$A$1:$N$45</definedName>
    <definedName name="_xlnm.Print_Area" localSheetId="17">'Прил. 5'!$A$1:$N$26</definedName>
    <definedName name="_xlnm.Print_Area" localSheetId="20">'Прил. 7'!$A$1:$N$23</definedName>
    <definedName name="_xlnm.Print_Area" localSheetId="21">'Прил. 8'!$A$1:$M$22</definedName>
    <definedName name="_xlnm.Print_Area" localSheetId="22">'Прил. 9'!$A$1:$M$43</definedName>
  </definedNames>
  <calcPr calcId="152511"/>
</workbook>
</file>

<file path=xl/calcChain.xml><?xml version="1.0" encoding="utf-8"?>
<calcChain xmlns="http://schemas.openxmlformats.org/spreadsheetml/2006/main">
  <c r="N44" i="37" l="1"/>
  <c r="L44" i="37"/>
  <c r="J44" i="37"/>
  <c r="H44" i="37"/>
  <c r="G44" i="37"/>
  <c r="F44" i="37"/>
  <c r="N43" i="37"/>
  <c r="L43" i="37"/>
  <c r="J43" i="37"/>
  <c r="H43" i="37"/>
  <c r="G43" i="37"/>
  <c r="F43" i="37"/>
  <c r="N42" i="37"/>
  <c r="L42" i="37"/>
  <c r="J42" i="37"/>
  <c r="H42" i="37"/>
  <c r="G42" i="37"/>
  <c r="F42" i="37"/>
  <c r="N41" i="37"/>
  <c r="L41" i="37"/>
  <c r="J41" i="37"/>
  <c r="H41" i="37"/>
  <c r="G41" i="37"/>
  <c r="F41" i="37"/>
  <c r="M40" i="37"/>
  <c r="K40" i="37"/>
  <c r="N40" i="37" s="1"/>
  <c r="I40" i="37"/>
  <c r="L40" i="37" s="1"/>
  <c r="G40" i="37"/>
  <c r="E40" i="37"/>
  <c r="J40" i="37" s="1"/>
  <c r="D40" i="37"/>
  <c r="C40" i="37"/>
  <c r="H40" i="37" s="1"/>
  <c r="N39" i="37"/>
  <c r="L39" i="37"/>
  <c r="J39" i="37"/>
  <c r="H39" i="37"/>
  <c r="G39" i="37"/>
  <c r="F39" i="37"/>
  <c r="N38" i="37"/>
  <c r="L38" i="37"/>
  <c r="J38" i="37"/>
  <c r="H38" i="37"/>
  <c r="G38" i="37"/>
  <c r="F38" i="37"/>
  <c r="N37" i="37"/>
  <c r="L37" i="37"/>
  <c r="J37" i="37"/>
  <c r="H37" i="37"/>
  <c r="G37" i="37"/>
  <c r="F37" i="37"/>
  <c r="N36" i="37"/>
  <c r="L36" i="37"/>
  <c r="J36" i="37"/>
  <c r="H36" i="37"/>
  <c r="G36" i="37"/>
  <c r="F36" i="37"/>
  <c r="M35" i="37"/>
  <c r="K35" i="37"/>
  <c r="N35" i="37" s="1"/>
  <c r="I35" i="37"/>
  <c r="L35" i="37" s="1"/>
  <c r="G35" i="37"/>
  <c r="E35" i="37"/>
  <c r="J35" i="37" s="1"/>
  <c r="D35" i="37"/>
  <c r="C35" i="37"/>
  <c r="H35" i="37" s="1"/>
  <c r="N34" i="37"/>
  <c r="L34" i="37"/>
  <c r="J34" i="37"/>
  <c r="H34" i="37"/>
  <c r="G34" i="37"/>
  <c r="F34" i="37"/>
  <c r="N33" i="37"/>
  <c r="L33" i="37"/>
  <c r="J33" i="37"/>
  <c r="H33" i="37"/>
  <c r="G33" i="37"/>
  <c r="F33" i="37"/>
  <c r="N32" i="37"/>
  <c r="L32" i="37"/>
  <c r="J32" i="37"/>
  <c r="H32" i="37"/>
  <c r="G32" i="37"/>
  <c r="F32" i="37"/>
  <c r="M31" i="37"/>
  <c r="M8" i="37" s="1"/>
  <c r="K31" i="37"/>
  <c r="N31" i="37" s="1"/>
  <c r="I31" i="37"/>
  <c r="L31" i="37" s="1"/>
  <c r="G31" i="37"/>
  <c r="E31" i="37"/>
  <c r="J31" i="37" s="1"/>
  <c r="D31" i="37"/>
  <c r="C31" i="37"/>
  <c r="H31" i="37" s="1"/>
  <c r="N30" i="37"/>
  <c r="L30" i="37"/>
  <c r="J30" i="37"/>
  <c r="H30" i="37"/>
  <c r="G30" i="37"/>
  <c r="F30" i="37"/>
  <c r="N29" i="37"/>
  <c r="L29" i="37"/>
  <c r="J29" i="37"/>
  <c r="G29" i="37"/>
  <c r="F29" i="37"/>
  <c r="N28" i="37"/>
  <c r="L28" i="37"/>
  <c r="J28" i="37"/>
  <c r="H28" i="37"/>
  <c r="G28" i="37"/>
  <c r="F28" i="37"/>
  <c r="N27" i="37"/>
  <c r="L27" i="37"/>
  <c r="J27" i="37"/>
  <c r="H27" i="37"/>
  <c r="G27" i="37"/>
  <c r="F27" i="37"/>
  <c r="N26" i="37"/>
  <c r="L26" i="37"/>
  <c r="J26" i="37"/>
  <c r="H26" i="37"/>
  <c r="G26" i="37"/>
  <c r="F26" i="37"/>
  <c r="N25" i="37"/>
  <c r="L25" i="37"/>
  <c r="J25" i="37"/>
  <c r="H25" i="37"/>
  <c r="G25" i="37"/>
  <c r="F25" i="37"/>
  <c r="N24" i="37"/>
  <c r="L24" i="37"/>
  <c r="J24" i="37"/>
  <c r="H24" i="37"/>
  <c r="G24" i="37"/>
  <c r="F24" i="37"/>
  <c r="N23" i="37"/>
  <c r="L23" i="37"/>
  <c r="J23" i="37"/>
  <c r="H23" i="37"/>
  <c r="G23" i="37"/>
  <c r="F23" i="37"/>
  <c r="N22" i="37"/>
  <c r="M22" i="37"/>
  <c r="L22" i="37"/>
  <c r="K22" i="37"/>
  <c r="J22" i="37"/>
  <c r="I22" i="37"/>
  <c r="H22" i="37"/>
  <c r="E22" i="37"/>
  <c r="D22" i="37"/>
  <c r="G22" i="37" s="1"/>
  <c r="C22" i="37"/>
  <c r="N21" i="37"/>
  <c r="L21" i="37"/>
  <c r="J21" i="37"/>
  <c r="H21" i="37"/>
  <c r="G21" i="37"/>
  <c r="F21" i="37"/>
  <c r="N20" i="37"/>
  <c r="L20" i="37"/>
  <c r="J20" i="37"/>
  <c r="H20" i="37"/>
  <c r="G20" i="37"/>
  <c r="F20" i="37"/>
  <c r="N19" i="37"/>
  <c r="L19" i="37"/>
  <c r="J19" i="37"/>
  <c r="H19" i="37"/>
  <c r="G19" i="37"/>
  <c r="F19" i="37"/>
  <c r="N18" i="37"/>
  <c r="L18" i="37"/>
  <c r="J18" i="37"/>
  <c r="H18" i="37"/>
  <c r="G18" i="37"/>
  <c r="F18" i="37"/>
  <c r="N17" i="37"/>
  <c r="L17" i="37"/>
  <c r="J17" i="37"/>
  <c r="H17" i="37"/>
  <c r="G17" i="37"/>
  <c r="F17" i="37"/>
  <c r="N16" i="37"/>
  <c r="M16" i="37"/>
  <c r="L16" i="37"/>
  <c r="K16" i="37"/>
  <c r="J16" i="37"/>
  <c r="I16" i="37"/>
  <c r="H16" i="37"/>
  <c r="E16" i="37"/>
  <c r="D16" i="37"/>
  <c r="G16" i="37" s="1"/>
  <c r="C16" i="37"/>
  <c r="N15" i="37"/>
  <c r="L15" i="37"/>
  <c r="J15" i="37"/>
  <c r="H15" i="37"/>
  <c r="G15" i="37"/>
  <c r="F15" i="37"/>
  <c r="N14" i="37"/>
  <c r="L14" i="37"/>
  <c r="J14" i="37"/>
  <c r="H14" i="37"/>
  <c r="G14" i="37"/>
  <c r="F14" i="37"/>
  <c r="N13" i="37"/>
  <c r="L13" i="37"/>
  <c r="J13" i="37"/>
  <c r="H13" i="37"/>
  <c r="G13" i="37"/>
  <c r="F13" i="37"/>
  <c r="N12" i="37"/>
  <c r="L12" i="37"/>
  <c r="J12" i="37"/>
  <c r="H12" i="37"/>
  <c r="G12" i="37"/>
  <c r="F12" i="37"/>
  <c r="N11" i="37"/>
  <c r="L11" i="37"/>
  <c r="J11" i="37"/>
  <c r="H11" i="37"/>
  <c r="G11" i="37"/>
  <c r="F11" i="37"/>
  <c r="N10" i="37"/>
  <c r="M10" i="37"/>
  <c r="L10" i="37"/>
  <c r="K10" i="37"/>
  <c r="J10" i="37"/>
  <c r="I10" i="37"/>
  <c r="H10" i="37"/>
  <c r="E10" i="37"/>
  <c r="D10" i="37"/>
  <c r="G10" i="37" s="1"/>
  <c r="C10" i="37"/>
  <c r="N9" i="37"/>
  <c r="L9" i="37"/>
  <c r="J9" i="37"/>
  <c r="H9" i="37"/>
  <c r="G9" i="37"/>
  <c r="F9" i="37"/>
  <c r="D8" i="37"/>
  <c r="G8" i="37" s="1"/>
  <c r="F10" i="37" l="1"/>
  <c r="F16" i="37"/>
  <c r="F22" i="37"/>
  <c r="C8" i="37"/>
  <c r="H8" i="37" s="1"/>
  <c r="E8" i="37"/>
  <c r="I8" i="37"/>
  <c r="L8" i="37" s="1"/>
  <c r="K8" i="37"/>
  <c r="N8" i="37" s="1"/>
  <c r="F31" i="37"/>
  <c r="F35" i="37"/>
  <c r="F40" i="37"/>
  <c r="J8" i="37" l="1"/>
  <c r="F8" i="37"/>
  <c r="H15" i="36" l="1"/>
  <c r="F15" i="36"/>
  <c r="D15" i="36"/>
  <c r="M11" i="36"/>
  <c r="K11" i="36"/>
  <c r="I11" i="36"/>
  <c r="G11" i="36"/>
  <c r="H9" i="36"/>
  <c r="F9" i="36"/>
  <c r="E9" i="36"/>
  <c r="G9" i="36" s="1"/>
  <c r="C9" i="36"/>
  <c r="B9" i="36"/>
  <c r="D9" i="36" s="1"/>
  <c r="N8" i="36"/>
  <c r="L8" i="36"/>
  <c r="J8" i="36"/>
  <c r="H8" i="36"/>
  <c r="F8" i="36"/>
  <c r="D8" i="36"/>
  <c r="E6" i="36"/>
  <c r="H6" i="36" s="1"/>
  <c r="C6" i="36"/>
  <c r="F6" i="36" s="1"/>
  <c r="B6" i="36"/>
  <c r="D6" i="36" s="1"/>
  <c r="G10" i="36" l="1"/>
  <c r="G15" i="36" s="1"/>
  <c r="I9" i="36"/>
  <c r="J9" i="36"/>
  <c r="J15" i="36" l="1"/>
  <c r="G6" i="36"/>
  <c r="J6" i="36" s="1"/>
  <c r="K9" i="36"/>
  <c r="I10" i="36"/>
  <c r="I15" i="36" s="1"/>
  <c r="L9" i="36"/>
  <c r="K10" i="36" l="1"/>
  <c r="K15" i="36" s="1"/>
  <c r="M9" i="36"/>
  <c r="M10" i="36" s="1"/>
  <c r="M15" i="36" s="1"/>
  <c r="M6" i="36" s="1"/>
  <c r="N9" i="36"/>
  <c r="L15" i="36"/>
  <c r="I6" i="36"/>
  <c r="L6" i="36" s="1"/>
  <c r="N15" i="36" l="1"/>
  <c r="K6" i="36"/>
  <c r="N6" i="36" s="1"/>
  <c r="D6" i="35" l="1"/>
  <c r="F6" i="35"/>
  <c r="G6" i="35"/>
  <c r="H6" i="35"/>
  <c r="I6" i="35"/>
  <c r="J6" i="35"/>
  <c r="K6" i="35"/>
  <c r="L6" i="35"/>
  <c r="M6" i="35"/>
  <c r="N6" i="35"/>
  <c r="H7" i="35"/>
  <c r="B9" i="35"/>
  <c r="C9" i="35"/>
  <c r="D9" i="35"/>
  <c r="E9" i="35"/>
  <c r="F9" i="35"/>
  <c r="H9" i="35"/>
  <c r="B10" i="35"/>
  <c r="C10" i="35"/>
  <c r="F10" i="35" s="1"/>
  <c r="D10" i="35"/>
  <c r="E10" i="35"/>
  <c r="H10" i="35" s="1"/>
  <c r="B12" i="35"/>
  <c r="B21" i="35" s="1"/>
  <c r="C12" i="35"/>
  <c r="E12" i="35"/>
  <c r="E21" i="35" s="1"/>
  <c r="G21" i="35" s="1"/>
  <c r="G12" i="35"/>
  <c r="G7" i="35" s="1"/>
  <c r="J7" i="35" s="1"/>
  <c r="H12" i="35"/>
  <c r="I12" i="35"/>
  <c r="I7" i="35" s="1"/>
  <c r="L7" i="35" s="1"/>
  <c r="J12" i="35"/>
  <c r="K12" i="35"/>
  <c r="K7" i="35" s="1"/>
  <c r="N7" i="35" s="1"/>
  <c r="L12" i="35"/>
  <c r="M12" i="35"/>
  <c r="M7" i="35" s="1"/>
  <c r="N12" i="35"/>
  <c r="H13" i="35"/>
  <c r="J13" i="35"/>
  <c r="L13" i="35"/>
  <c r="N13" i="35"/>
  <c r="H14" i="35"/>
  <c r="J14" i="35"/>
  <c r="L14" i="35"/>
  <c r="N14" i="35"/>
  <c r="H15" i="35"/>
  <c r="J15" i="35"/>
  <c r="L15" i="35"/>
  <c r="N15" i="35"/>
  <c r="H16" i="35"/>
  <c r="J16" i="35"/>
  <c r="L16" i="35"/>
  <c r="N16" i="35"/>
  <c r="H17" i="35"/>
  <c r="J17" i="35"/>
  <c r="L17" i="35"/>
  <c r="N17" i="35"/>
  <c r="B18" i="35"/>
  <c r="C18" i="35"/>
  <c r="D18" i="35"/>
  <c r="E18" i="35"/>
  <c r="C21" i="35"/>
  <c r="B22" i="35"/>
  <c r="C22" i="35"/>
  <c r="E22" i="35"/>
  <c r="G22" i="35"/>
  <c r="I22" i="35" s="1"/>
  <c r="K22" i="35"/>
  <c r="M22" i="35" s="1"/>
  <c r="G24" i="35"/>
  <c r="I24" i="35"/>
  <c r="K24" i="35"/>
  <c r="M24" i="35"/>
  <c r="D31" i="35"/>
  <c r="F31" i="35"/>
  <c r="H31" i="35"/>
  <c r="D32" i="35"/>
  <c r="F32" i="35"/>
  <c r="H32" i="35"/>
  <c r="H35" i="35"/>
  <c r="J35" i="35"/>
  <c r="L35" i="35"/>
  <c r="N35" i="35"/>
  <c r="B36" i="35"/>
  <c r="C36" i="35"/>
  <c r="D36" i="35"/>
  <c r="E36" i="35"/>
  <c r="F36" i="35"/>
  <c r="H36" i="35"/>
  <c r="B39" i="35"/>
  <c r="C39" i="35"/>
  <c r="E39" i="35"/>
  <c r="G39" i="35"/>
  <c r="B40" i="35"/>
  <c r="C40" i="35"/>
  <c r="E40" i="35"/>
  <c r="G42" i="35"/>
  <c r="I42" i="35"/>
  <c r="K42" i="35"/>
  <c r="M42" i="35"/>
  <c r="D48" i="35"/>
  <c r="F48" i="35"/>
  <c r="D49" i="35"/>
  <c r="F49" i="35"/>
  <c r="H49" i="35"/>
  <c r="D50" i="35"/>
  <c r="F50" i="35"/>
  <c r="H50" i="35"/>
  <c r="B6" i="34"/>
  <c r="C6" i="34"/>
  <c r="F6" i="34" s="1"/>
  <c r="D6" i="34"/>
  <c r="E6" i="34"/>
  <c r="G6" i="34"/>
  <c r="I6" i="34"/>
  <c r="K6" i="34"/>
  <c r="M6" i="34"/>
  <c r="D7" i="34"/>
  <c r="F7" i="34"/>
  <c r="H7" i="34"/>
  <c r="J7" i="34"/>
  <c r="L7" i="34"/>
  <c r="N7" i="34"/>
  <c r="D8" i="34"/>
  <c r="F8" i="34"/>
  <c r="H8" i="34"/>
  <c r="J8" i="34"/>
  <c r="L8" i="34"/>
  <c r="N8" i="34"/>
  <c r="B9" i="34"/>
  <c r="C9" i="34"/>
  <c r="D9" i="34"/>
  <c r="E9" i="34"/>
  <c r="F9" i="34"/>
  <c r="H9" i="34"/>
  <c r="B12" i="34"/>
  <c r="C12" i="34"/>
  <c r="B13" i="34"/>
  <c r="C13" i="34"/>
  <c r="E13" i="34"/>
  <c r="G15" i="34"/>
  <c r="I15" i="34"/>
  <c r="K15" i="34"/>
  <c r="M15" i="34"/>
  <c r="D21" i="34"/>
  <c r="F21" i="34"/>
  <c r="D22" i="34"/>
  <c r="F22" i="34"/>
  <c r="H22" i="34"/>
  <c r="G18" i="35" l="1"/>
  <c r="I21" i="35"/>
  <c r="N6" i="34"/>
  <c r="J6" i="34"/>
  <c r="H18" i="35"/>
  <c r="E8" i="35"/>
  <c r="H8" i="35" s="1"/>
  <c r="F18" i="35"/>
  <c r="C8" i="35"/>
  <c r="F8" i="35" s="1"/>
  <c r="G13" i="34"/>
  <c r="I13" i="34" s="1"/>
  <c r="K13" i="34" s="1"/>
  <c r="M13" i="34" s="1"/>
  <c r="L6" i="34"/>
  <c r="H6" i="34"/>
  <c r="E12" i="34"/>
  <c r="G12" i="34" s="1"/>
  <c r="G40" i="35"/>
  <c r="I40" i="35" s="1"/>
  <c r="K40" i="35" s="1"/>
  <c r="M40" i="35" s="1"/>
  <c r="G36" i="35"/>
  <c r="I39" i="35"/>
  <c r="B8" i="35"/>
  <c r="D8" i="35" s="1"/>
  <c r="H22" i="33"/>
  <c r="F22" i="33"/>
  <c r="D22" i="33"/>
  <c r="F21" i="33"/>
  <c r="D21" i="33"/>
  <c r="M15" i="33"/>
  <c r="K15" i="33"/>
  <c r="I15" i="33"/>
  <c r="G15" i="33"/>
  <c r="E11" i="33"/>
  <c r="C11" i="33"/>
  <c r="G11" i="33" s="1"/>
  <c r="I11" i="33" s="1"/>
  <c r="K11" i="33" s="1"/>
  <c r="M11" i="33" s="1"/>
  <c r="B11" i="33"/>
  <c r="E10" i="33"/>
  <c r="C10" i="33"/>
  <c r="B10" i="33"/>
  <c r="G10" i="33" s="1"/>
  <c r="I10" i="33" s="1"/>
  <c r="K10" i="33" s="1"/>
  <c r="M10" i="33" s="1"/>
  <c r="H9" i="33"/>
  <c r="F9" i="33"/>
  <c r="D9" i="33"/>
  <c r="E8" i="33"/>
  <c r="H8" i="33" s="1"/>
  <c r="C8" i="33"/>
  <c r="F8" i="33" s="1"/>
  <c r="B8" i="33"/>
  <c r="D8" i="33" s="1"/>
  <c r="H7" i="33"/>
  <c r="F7" i="33"/>
  <c r="D7" i="33"/>
  <c r="N6" i="33"/>
  <c r="K6" i="33"/>
  <c r="J6" i="33"/>
  <c r="H6" i="33"/>
  <c r="G6" i="33"/>
  <c r="F6" i="33"/>
  <c r="D6" i="33"/>
  <c r="I12" i="34" l="1"/>
  <c r="G9" i="34"/>
  <c r="I36" i="35"/>
  <c r="K39" i="35"/>
  <c r="J18" i="35"/>
  <c r="G8" i="35"/>
  <c r="J8" i="35" s="1"/>
  <c r="G23" i="35"/>
  <c r="G31" i="35" s="1"/>
  <c r="G41" i="35"/>
  <c r="G49" i="35" s="1"/>
  <c r="J36" i="35"/>
  <c r="K21" i="35"/>
  <c r="I18" i="35"/>
  <c r="G8" i="33"/>
  <c r="I6" i="33"/>
  <c r="M6" i="33"/>
  <c r="K18" i="35" l="1"/>
  <c r="M21" i="35"/>
  <c r="M18" i="35" s="1"/>
  <c r="G50" i="35"/>
  <c r="J50" i="35" s="1"/>
  <c r="J49" i="35"/>
  <c r="K36" i="35"/>
  <c r="M39" i="35"/>
  <c r="M36" i="35" s="1"/>
  <c r="M41" i="35" s="1"/>
  <c r="M49" i="35" s="1"/>
  <c r="M50" i="35" s="1"/>
  <c r="G14" i="34"/>
  <c r="G22" i="34" s="1"/>
  <c r="J22" i="34" s="1"/>
  <c r="J9" i="34"/>
  <c r="L18" i="35"/>
  <c r="I23" i="35"/>
  <c r="I31" i="35" s="1"/>
  <c r="I8" i="35"/>
  <c r="L8" i="35" s="1"/>
  <c r="G9" i="35"/>
  <c r="J9" i="35" s="1"/>
  <c r="J31" i="35"/>
  <c r="G32" i="35"/>
  <c r="L36" i="35"/>
  <c r="I41" i="35"/>
  <c r="I49" i="35" s="1"/>
  <c r="K12" i="34"/>
  <c r="I9" i="34"/>
  <c r="J8" i="33"/>
  <c r="I8" i="33"/>
  <c r="L6" i="33"/>
  <c r="G7" i="33"/>
  <c r="M12" i="34" l="1"/>
  <c r="M9" i="34" s="1"/>
  <c r="M14" i="34" s="1"/>
  <c r="M22" i="34" s="1"/>
  <c r="K9" i="34"/>
  <c r="K41" i="35"/>
  <c r="K49" i="35" s="1"/>
  <c r="N36" i="35"/>
  <c r="N18" i="35"/>
  <c r="K8" i="35"/>
  <c r="N8" i="35" s="1"/>
  <c r="K23" i="35"/>
  <c r="K31" i="35" s="1"/>
  <c r="L9" i="34"/>
  <c r="I14" i="34"/>
  <c r="I22" i="34" s="1"/>
  <c r="L22" i="34" s="1"/>
  <c r="I50" i="35"/>
  <c r="L50" i="35" s="1"/>
  <c r="L49" i="35"/>
  <c r="J32" i="35"/>
  <c r="G10" i="35"/>
  <c r="J10" i="35" s="1"/>
  <c r="I9" i="35"/>
  <c r="L9" i="35" s="1"/>
  <c r="L31" i="35"/>
  <c r="I32" i="35"/>
  <c r="M23" i="35"/>
  <c r="M31" i="35" s="1"/>
  <c r="M8" i="35"/>
  <c r="L8" i="33"/>
  <c r="K8" i="33"/>
  <c r="G9" i="33"/>
  <c r="J7" i="33"/>
  <c r="I7" i="33"/>
  <c r="L32" i="35" l="1"/>
  <c r="I10" i="35"/>
  <c r="L10" i="35" s="1"/>
  <c r="K14" i="34"/>
  <c r="K22" i="34" s="1"/>
  <c r="N22" i="34" s="1"/>
  <c r="N9" i="34"/>
  <c r="M9" i="35"/>
  <c r="M32" i="35"/>
  <c r="M10" i="35" s="1"/>
  <c r="K9" i="35"/>
  <c r="N9" i="35" s="1"/>
  <c r="N31" i="35"/>
  <c r="K32" i="35"/>
  <c r="K50" i="35"/>
  <c r="N50" i="35" s="1"/>
  <c r="N49" i="35"/>
  <c r="I9" i="33"/>
  <c r="L7" i="33"/>
  <c r="J9" i="33"/>
  <c r="I13" i="33"/>
  <c r="G14" i="33" s="1"/>
  <c r="G22" i="33" s="1"/>
  <c r="J22" i="33" s="1"/>
  <c r="N8" i="33"/>
  <c r="M8" i="33"/>
  <c r="M7" i="33" s="1"/>
  <c r="M9" i="33" s="1"/>
  <c r="K7" i="33"/>
  <c r="N32" i="35" l="1"/>
  <c r="K10" i="35"/>
  <c r="N10" i="35" s="1"/>
  <c r="K9" i="33"/>
  <c r="N7" i="33"/>
  <c r="K13" i="33"/>
  <c r="L9" i="33"/>
  <c r="I14" i="33"/>
  <c r="I22" i="33" s="1"/>
  <c r="L22" i="33" s="1"/>
  <c r="N9" i="33" l="1"/>
  <c r="M13" i="33"/>
  <c r="M14" i="33" s="1"/>
  <c r="M22" i="33" s="1"/>
  <c r="K14" i="33" l="1"/>
  <c r="K22" i="33" s="1"/>
  <c r="N22" i="33" s="1"/>
  <c r="G17" i="32" l="1"/>
  <c r="E17" i="32"/>
  <c r="E16" i="32"/>
  <c r="L13" i="32"/>
  <c r="J13" i="32"/>
  <c r="H13" i="32"/>
  <c r="F13" i="32"/>
  <c r="D10" i="32"/>
  <c r="C10" i="32"/>
  <c r="F10" i="32" s="1"/>
  <c r="H10" i="32" s="1"/>
  <c r="J10" i="32" s="1"/>
  <c r="L10" i="32" s="1"/>
  <c r="I9" i="32"/>
  <c r="G9" i="32"/>
  <c r="E9" i="32"/>
  <c r="F8" i="32"/>
  <c r="F11" i="32" s="1"/>
  <c r="D8" i="32"/>
  <c r="D11" i="32" s="1"/>
  <c r="C8" i="32"/>
  <c r="C11" i="32" s="1"/>
  <c r="E11" i="32" s="1"/>
  <c r="I7" i="32"/>
  <c r="H7" i="32"/>
  <c r="G7" i="32"/>
  <c r="E7" i="32"/>
  <c r="D12" i="32" l="1"/>
  <c r="G12" i="32" s="1"/>
  <c r="G11" i="32"/>
  <c r="F12" i="32"/>
  <c r="I11" i="32"/>
  <c r="J7" i="32"/>
  <c r="K7" i="32"/>
  <c r="H8" i="32"/>
  <c r="J8" i="32" s="1"/>
  <c r="L8" i="32" s="1"/>
  <c r="J11" i="32" l="1"/>
  <c r="M7" i="32"/>
  <c r="J9" i="32"/>
  <c r="M9" i="32" s="1"/>
  <c r="L7" i="32"/>
  <c r="I12" i="32"/>
  <c r="F17" i="32"/>
  <c r="I17" i="32" s="1"/>
  <c r="H9" i="32"/>
  <c r="K9" i="32" s="1"/>
  <c r="H11" i="32"/>
  <c r="H12" i="32" l="1"/>
  <c r="K11" i="32"/>
  <c r="L11" i="32"/>
  <c r="L12" i="32" s="1"/>
  <c r="L17" i="32" s="1"/>
  <c r="L9" i="32"/>
  <c r="J12" i="32"/>
  <c r="M11" i="32"/>
  <c r="M12" i="32" l="1"/>
  <c r="J17" i="32"/>
  <c r="M17" i="32" s="1"/>
  <c r="K12" i="32"/>
  <c r="H17" i="32"/>
  <c r="K17" i="32" s="1"/>
  <c r="G17" i="31" l="1"/>
  <c r="E17" i="31"/>
  <c r="E16" i="31"/>
  <c r="L13" i="31"/>
  <c r="J13" i="31"/>
  <c r="H13" i="31"/>
  <c r="F13" i="31"/>
  <c r="D11" i="31"/>
  <c r="F11" i="31" s="1"/>
  <c r="H11" i="31" s="1"/>
  <c r="J11" i="31" s="1"/>
  <c r="L11" i="31" s="1"/>
  <c r="C11" i="31"/>
  <c r="D10" i="31"/>
  <c r="C10" i="31"/>
  <c r="F10" i="31" s="1"/>
  <c r="H10" i="31" s="1"/>
  <c r="J10" i="31" s="1"/>
  <c r="L10" i="31" s="1"/>
  <c r="G9" i="31"/>
  <c r="E9" i="31"/>
  <c r="D8" i="31"/>
  <c r="C8" i="31"/>
  <c r="F8" i="31" s="1"/>
  <c r="H8" i="31" s="1"/>
  <c r="J8" i="31" s="1"/>
  <c r="L8" i="31" s="1"/>
  <c r="G7" i="31"/>
  <c r="F7" i="31"/>
  <c r="F9" i="31" s="1"/>
  <c r="E7" i="31"/>
  <c r="F12" i="31" l="1"/>
  <c r="F17" i="31" s="1"/>
  <c r="I17" i="31" s="1"/>
  <c r="I9" i="31"/>
  <c r="H7" i="31"/>
  <c r="I7" i="31"/>
  <c r="H9" i="31" l="1"/>
  <c r="K7" i="31"/>
  <c r="J7" i="31"/>
  <c r="J9" i="31" l="1"/>
  <c r="M7" i="31"/>
  <c r="L7" i="31"/>
  <c r="L9" i="31" s="1"/>
  <c r="L12" i="31" s="1"/>
  <c r="L17" i="31" s="1"/>
  <c r="H12" i="31"/>
  <c r="H17" i="31" s="1"/>
  <c r="K17" i="31" s="1"/>
  <c r="K9" i="31"/>
  <c r="J12" i="31" l="1"/>
  <c r="J17" i="31" s="1"/>
  <c r="M17" i="31" s="1"/>
  <c r="M9" i="31"/>
  <c r="H17" i="30" l="1"/>
  <c r="F17" i="30"/>
  <c r="E17" i="30"/>
  <c r="C17" i="30"/>
  <c r="B17" i="30"/>
  <c r="D17" i="30" s="1"/>
  <c r="J16" i="30"/>
  <c r="H16" i="30"/>
  <c r="F16" i="30"/>
  <c r="D16" i="30"/>
  <c r="H15" i="30"/>
  <c r="F15" i="30"/>
  <c r="D15" i="30"/>
  <c r="M10" i="30"/>
  <c r="K10" i="30"/>
  <c r="I10" i="30"/>
  <c r="G10" i="30"/>
  <c r="E9" i="30"/>
  <c r="C9" i="30"/>
  <c r="B9" i="30"/>
  <c r="G9" i="30" s="1"/>
  <c r="E8" i="30"/>
  <c r="H8" i="30" s="1"/>
  <c r="C8" i="30"/>
  <c r="F8" i="30" s="1"/>
  <c r="B8" i="30"/>
  <c r="D8" i="30" s="1"/>
  <c r="H7" i="30"/>
  <c r="F7" i="30"/>
  <c r="D7" i="30"/>
  <c r="N6" i="30"/>
  <c r="L6" i="30"/>
  <c r="J6" i="30"/>
  <c r="H6" i="30"/>
  <c r="F6" i="30"/>
  <c r="D6" i="30"/>
  <c r="I9" i="30" l="1"/>
  <c r="G8" i="30"/>
  <c r="K9" i="30" l="1"/>
  <c r="J8" i="30"/>
  <c r="G7" i="30"/>
  <c r="I8" i="30"/>
  <c r="J7" i="30" l="1"/>
  <c r="I16" i="30"/>
  <c r="G17" i="30"/>
  <c r="L8" i="30"/>
  <c r="I7" i="30"/>
  <c r="K8" i="30"/>
  <c r="M9" i="30"/>
  <c r="L7" i="30" l="1"/>
  <c r="I17" i="30"/>
  <c r="L17" i="30" s="1"/>
  <c r="K16" i="30"/>
  <c r="G15" i="30"/>
  <c r="J15" i="30" s="1"/>
  <c r="J17" i="30"/>
  <c r="N8" i="30"/>
  <c r="K7" i="30"/>
  <c r="M8" i="30"/>
  <c r="M7" i="30" s="1"/>
  <c r="M17" i="30" s="1"/>
  <c r="L16" i="30"/>
  <c r="I15" i="30"/>
  <c r="L15" i="30" s="1"/>
  <c r="N7" i="30" l="1"/>
  <c r="M16" i="30"/>
  <c r="M15" i="30" s="1"/>
  <c r="K17" i="30"/>
  <c r="N17" i="30" s="1"/>
  <c r="N16" i="30"/>
  <c r="K15" i="30"/>
  <c r="N15" i="30" s="1"/>
  <c r="G122" i="29" l="1"/>
  <c r="E122" i="29"/>
  <c r="L118" i="29"/>
  <c r="J118" i="29"/>
  <c r="H118" i="29"/>
  <c r="F118" i="29"/>
  <c r="D117" i="29"/>
  <c r="C117" i="29"/>
  <c r="F117" i="29" s="1"/>
  <c r="H117" i="29" s="1"/>
  <c r="J117" i="29" s="1"/>
  <c r="L117" i="29" s="1"/>
  <c r="E116" i="29"/>
  <c r="M114" i="29"/>
  <c r="L114" i="29"/>
  <c r="K114" i="29"/>
  <c r="J114" i="29"/>
  <c r="I114" i="29"/>
  <c r="H114" i="29"/>
  <c r="G114" i="29"/>
  <c r="E114" i="29"/>
  <c r="M113" i="29"/>
  <c r="L113" i="29"/>
  <c r="K113" i="29"/>
  <c r="J113" i="29"/>
  <c r="I113" i="29"/>
  <c r="H113" i="29"/>
  <c r="G113" i="29"/>
  <c r="E113" i="29"/>
  <c r="M112" i="29"/>
  <c r="L112" i="29"/>
  <c r="K112" i="29"/>
  <c r="J112" i="29"/>
  <c r="I112" i="29"/>
  <c r="H112" i="29"/>
  <c r="G112" i="29"/>
  <c r="E112" i="29"/>
  <c r="M111" i="29"/>
  <c r="L111" i="29"/>
  <c r="K111" i="29"/>
  <c r="J111" i="29"/>
  <c r="I111" i="29"/>
  <c r="H111" i="29"/>
  <c r="G111" i="29"/>
  <c r="E111" i="29"/>
  <c r="M110" i="29"/>
  <c r="L110" i="29"/>
  <c r="K110" i="29"/>
  <c r="J110" i="29"/>
  <c r="I110" i="29"/>
  <c r="H110" i="29"/>
  <c r="G110" i="29"/>
  <c r="E110" i="29"/>
  <c r="M109" i="29"/>
  <c r="L109" i="29"/>
  <c r="K109" i="29"/>
  <c r="J109" i="29"/>
  <c r="I109" i="29"/>
  <c r="H109" i="29"/>
  <c r="G109" i="29"/>
  <c r="F109" i="29"/>
  <c r="D109" i="29"/>
  <c r="C109" i="29"/>
  <c r="E109" i="29" s="1"/>
  <c r="L108" i="29"/>
  <c r="J108" i="29"/>
  <c r="M108" i="29" s="1"/>
  <c r="I108" i="29"/>
  <c r="H108" i="29"/>
  <c r="K108" i="29" s="1"/>
  <c r="G108" i="29"/>
  <c r="E108" i="29"/>
  <c r="L107" i="29"/>
  <c r="J107" i="29"/>
  <c r="M107" i="29" s="1"/>
  <c r="I107" i="29"/>
  <c r="H107" i="29"/>
  <c r="K107" i="29" s="1"/>
  <c r="G107" i="29"/>
  <c r="E107" i="29"/>
  <c r="L106" i="29"/>
  <c r="J106" i="29"/>
  <c r="M106" i="29" s="1"/>
  <c r="H106" i="29"/>
  <c r="K106" i="29" s="1"/>
  <c r="F106" i="29"/>
  <c r="I106" i="29" s="1"/>
  <c r="D106" i="29"/>
  <c r="G106" i="29" s="1"/>
  <c r="C106" i="29"/>
  <c r="E106" i="29" s="1"/>
  <c r="M105" i="29"/>
  <c r="L105" i="29"/>
  <c r="K105" i="29"/>
  <c r="J105" i="29"/>
  <c r="I105" i="29"/>
  <c r="H105" i="29"/>
  <c r="G105" i="29"/>
  <c r="E105" i="29"/>
  <c r="M104" i="29"/>
  <c r="L104" i="29"/>
  <c r="K104" i="29"/>
  <c r="J104" i="29"/>
  <c r="I104" i="29"/>
  <c r="H104" i="29"/>
  <c r="G104" i="29"/>
  <c r="E104" i="29"/>
  <c r="M103" i="29"/>
  <c r="L103" i="29"/>
  <c r="K103" i="29"/>
  <c r="J103" i="29"/>
  <c r="I103" i="29"/>
  <c r="H103" i="29"/>
  <c r="G103" i="29"/>
  <c r="F103" i="29"/>
  <c r="D103" i="29"/>
  <c r="C103" i="29"/>
  <c r="E103" i="29" s="1"/>
  <c r="L102" i="29"/>
  <c r="J102" i="29"/>
  <c r="M102" i="29" s="1"/>
  <c r="I102" i="29"/>
  <c r="H102" i="29"/>
  <c r="K102" i="29" s="1"/>
  <c r="G102" i="29"/>
  <c r="E102" i="29"/>
  <c r="L101" i="29"/>
  <c r="J101" i="29"/>
  <c r="M101" i="29" s="1"/>
  <c r="I101" i="29"/>
  <c r="H101" i="29"/>
  <c r="K101" i="29" s="1"/>
  <c r="G101" i="29"/>
  <c r="E101" i="29"/>
  <c r="L100" i="29"/>
  <c r="J100" i="29"/>
  <c r="M100" i="29" s="1"/>
  <c r="F100" i="29"/>
  <c r="I100" i="29" s="1"/>
  <c r="D100" i="29"/>
  <c r="G100" i="29" s="1"/>
  <c r="C100" i="29"/>
  <c r="E100" i="29" s="1"/>
  <c r="M99" i="29"/>
  <c r="L99" i="29"/>
  <c r="K99" i="29"/>
  <c r="J99" i="29"/>
  <c r="I99" i="29"/>
  <c r="H99" i="29"/>
  <c r="G99" i="29"/>
  <c r="E99" i="29"/>
  <c r="M98" i="29"/>
  <c r="L98" i="29"/>
  <c r="K98" i="29"/>
  <c r="J98" i="29"/>
  <c r="I98" i="29"/>
  <c r="H98" i="29"/>
  <c r="G98" i="29"/>
  <c r="E98" i="29"/>
  <c r="M97" i="29"/>
  <c r="L97" i="29"/>
  <c r="K97" i="29"/>
  <c r="J97" i="29"/>
  <c r="I97" i="29"/>
  <c r="H97" i="29"/>
  <c r="G97" i="29"/>
  <c r="E97" i="29"/>
  <c r="M96" i="29"/>
  <c r="L96" i="29"/>
  <c r="K96" i="29"/>
  <c r="J96" i="29"/>
  <c r="I96" i="29"/>
  <c r="H96" i="29"/>
  <c r="G96" i="29"/>
  <c r="E96" i="29"/>
  <c r="M95" i="29"/>
  <c r="L95" i="29"/>
  <c r="K95" i="29"/>
  <c r="J95" i="29"/>
  <c r="I95" i="29"/>
  <c r="H95" i="29"/>
  <c r="G95" i="29"/>
  <c r="E95" i="29"/>
  <c r="M94" i="29"/>
  <c r="L94" i="29"/>
  <c r="K94" i="29"/>
  <c r="J94" i="29"/>
  <c r="I94" i="29"/>
  <c r="H94" i="29"/>
  <c r="G94" i="29"/>
  <c r="E94" i="29"/>
  <c r="M93" i="29"/>
  <c r="L93" i="29"/>
  <c r="K93" i="29"/>
  <c r="J93" i="29"/>
  <c r="I93" i="29"/>
  <c r="H93" i="29"/>
  <c r="G93" i="29"/>
  <c r="F93" i="29"/>
  <c r="D93" i="29"/>
  <c r="C93" i="29"/>
  <c r="E93" i="29" s="1"/>
  <c r="L92" i="29"/>
  <c r="J92" i="29"/>
  <c r="M92" i="29" s="1"/>
  <c r="I92" i="29"/>
  <c r="H92" i="29"/>
  <c r="K92" i="29" s="1"/>
  <c r="G92" i="29"/>
  <c r="E92" i="29"/>
  <c r="L91" i="29"/>
  <c r="J91" i="29"/>
  <c r="M91" i="29" s="1"/>
  <c r="I91" i="29"/>
  <c r="H91" i="29"/>
  <c r="K91" i="29" s="1"/>
  <c r="G91" i="29"/>
  <c r="E91" i="29"/>
  <c r="L90" i="29"/>
  <c r="J90" i="29"/>
  <c r="M90" i="29" s="1"/>
  <c r="H90" i="29"/>
  <c r="K90" i="29" s="1"/>
  <c r="F90" i="29"/>
  <c r="I90" i="29" s="1"/>
  <c r="D90" i="29"/>
  <c r="G90" i="29" s="1"/>
  <c r="C90" i="29"/>
  <c r="E90" i="29" s="1"/>
  <c r="M89" i="29"/>
  <c r="L89" i="29"/>
  <c r="K89" i="29"/>
  <c r="J89" i="29"/>
  <c r="I89" i="29"/>
  <c r="H89" i="29"/>
  <c r="G89" i="29"/>
  <c r="E89" i="29"/>
  <c r="M88" i="29"/>
  <c r="L88" i="29"/>
  <c r="K88" i="29"/>
  <c r="J88" i="29"/>
  <c r="I88" i="29"/>
  <c r="H88" i="29"/>
  <c r="G88" i="29"/>
  <c r="E88" i="29"/>
  <c r="M87" i="29"/>
  <c r="L87" i="29"/>
  <c r="K87" i="29"/>
  <c r="J87" i="29"/>
  <c r="I87" i="29"/>
  <c r="H87" i="29"/>
  <c r="G87" i="29"/>
  <c r="E87" i="29"/>
  <c r="M86" i="29"/>
  <c r="L86" i="29"/>
  <c r="K86" i="29"/>
  <c r="J86" i="29"/>
  <c r="I86" i="29"/>
  <c r="H86" i="29"/>
  <c r="G86" i="29"/>
  <c r="F86" i="29"/>
  <c r="D86" i="29"/>
  <c r="C86" i="29"/>
  <c r="E86" i="29" s="1"/>
  <c r="L85" i="29"/>
  <c r="J85" i="29"/>
  <c r="M85" i="29" s="1"/>
  <c r="I85" i="29"/>
  <c r="H85" i="29"/>
  <c r="K85" i="29" s="1"/>
  <c r="G85" i="29"/>
  <c r="E85" i="29"/>
  <c r="L84" i="29"/>
  <c r="J84" i="29"/>
  <c r="M84" i="29" s="1"/>
  <c r="I84" i="29"/>
  <c r="H84" i="29"/>
  <c r="K84" i="29" s="1"/>
  <c r="G84" i="29"/>
  <c r="E84" i="29"/>
  <c r="L83" i="29"/>
  <c r="J83" i="29"/>
  <c r="M83" i="29" s="1"/>
  <c r="I83" i="29"/>
  <c r="H83" i="29"/>
  <c r="K83" i="29" s="1"/>
  <c r="G83" i="29"/>
  <c r="E83" i="29"/>
  <c r="L82" i="29"/>
  <c r="J82" i="29"/>
  <c r="M82" i="29" s="1"/>
  <c r="I82" i="29"/>
  <c r="H82" i="29"/>
  <c r="K82" i="29" s="1"/>
  <c r="G82" i="29"/>
  <c r="E82" i="29"/>
  <c r="L81" i="29"/>
  <c r="J81" i="29"/>
  <c r="M81" i="29" s="1"/>
  <c r="I81" i="29"/>
  <c r="H81" i="29"/>
  <c r="K81" i="29" s="1"/>
  <c r="G81" i="29"/>
  <c r="E81" i="29"/>
  <c r="L80" i="29"/>
  <c r="J80" i="29"/>
  <c r="F80" i="29"/>
  <c r="D80" i="29"/>
  <c r="C80" i="29"/>
  <c r="E80" i="29" s="1"/>
  <c r="C79" i="29"/>
  <c r="C115" i="29" s="1"/>
  <c r="E115" i="29" s="1"/>
  <c r="M78" i="29"/>
  <c r="K78" i="29"/>
  <c r="G78" i="29"/>
  <c r="F78" i="29"/>
  <c r="I78" i="29" s="1"/>
  <c r="D78" i="29"/>
  <c r="C78" i="29"/>
  <c r="E78" i="29" s="1"/>
  <c r="M77" i="29"/>
  <c r="K77" i="29"/>
  <c r="G77" i="29"/>
  <c r="F77" i="29"/>
  <c r="I77" i="29" s="1"/>
  <c r="D77" i="29"/>
  <c r="C77" i="29"/>
  <c r="E77" i="29" s="1"/>
  <c r="M76" i="29"/>
  <c r="K76" i="29"/>
  <c r="G76" i="29"/>
  <c r="F76" i="29"/>
  <c r="I76" i="29" s="1"/>
  <c r="D76" i="29"/>
  <c r="C76" i="29"/>
  <c r="E76" i="29" s="1"/>
  <c r="M75" i="29"/>
  <c r="K75" i="29"/>
  <c r="G75" i="29"/>
  <c r="F75" i="29"/>
  <c r="I75" i="29" s="1"/>
  <c r="D75" i="29"/>
  <c r="C75" i="29"/>
  <c r="E75" i="29" s="1"/>
  <c r="M74" i="29"/>
  <c r="K74" i="29"/>
  <c r="G74" i="29"/>
  <c r="F74" i="29"/>
  <c r="I74" i="29" s="1"/>
  <c r="D74" i="29"/>
  <c r="C74" i="29"/>
  <c r="L73" i="29"/>
  <c r="J73" i="29"/>
  <c r="M73" i="29" s="1"/>
  <c r="H73" i="29"/>
  <c r="K73" i="29" s="1"/>
  <c r="F73" i="29"/>
  <c r="I73" i="29" s="1"/>
  <c r="D73" i="29"/>
  <c r="G73" i="29" s="1"/>
  <c r="M72" i="29"/>
  <c r="K72" i="29"/>
  <c r="F72" i="29"/>
  <c r="I72" i="29" s="1"/>
  <c r="D72" i="29"/>
  <c r="G72" i="29" s="1"/>
  <c r="C72" i="29"/>
  <c r="E72" i="29" s="1"/>
  <c r="M71" i="29"/>
  <c r="K71" i="29"/>
  <c r="F71" i="29"/>
  <c r="F70" i="29" s="1"/>
  <c r="I70" i="29" s="1"/>
  <c r="D71" i="29"/>
  <c r="C71" i="29"/>
  <c r="E71" i="29" s="1"/>
  <c r="M70" i="29"/>
  <c r="L70" i="29"/>
  <c r="K70" i="29"/>
  <c r="J70" i="29"/>
  <c r="H70" i="29"/>
  <c r="E70" i="29"/>
  <c r="C70" i="29"/>
  <c r="M69" i="29"/>
  <c r="K69" i="29"/>
  <c r="G69" i="29"/>
  <c r="F69" i="29"/>
  <c r="I69" i="29" s="1"/>
  <c r="D69" i="29"/>
  <c r="C69" i="29"/>
  <c r="E69" i="29" s="1"/>
  <c r="M68" i="29"/>
  <c r="K68" i="29"/>
  <c r="G68" i="29"/>
  <c r="F68" i="29"/>
  <c r="I68" i="29" s="1"/>
  <c r="D68" i="29"/>
  <c r="C68" i="29"/>
  <c r="L67" i="29"/>
  <c r="J67" i="29"/>
  <c r="M67" i="29" s="1"/>
  <c r="H67" i="29"/>
  <c r="K67" i="29" s="1"/>
  <c r="F67" i="29"/>
  <c r="I67" i="29" s="1"/>
  <c r="D67" i="29"/>
  <c r="G67" i="29" s="1"/>
  <c r="M66" i="29"/>
  <c r="K66" i="29"/>
  <c r="F66" i="29"/>
  <c r="I66" i="29" s="1"/>
  <c r="D66" i="29"/>
  <c r="G66" i="29" s="1"/>
  <c r="C66" i="29"/>
  <c r="E66" i="29" s="1"/>
  <c r="M65" i="29"/>
  <c r="K65" i="29"/>
  <c r="G65" i="29"/>
  <c r="F65" i="29"/>
  <c r="I65" i="29" s="1"/>
  <c r="D65" i="29"/>
  <c r="C65" i="29"/>
  <c r="C64" i="29" s="1"/>
  <c r="E64" i="29" s="1"/>
  <c r="L64" i="29"/>
  <c r="J64" i="29"/>
  <c r="M64" i="29" s="1"/>
  <c r="H64" i="29"/>
  <c r="K64" i="29" s="1"/>
  <c r="F64" i="29"/>
  <c r="I64" i="29" s="1"/>
  <c r="D64" i="29"/>
  <c r="G64" i="29" s="1"/>
  <c r="M63" i="29"/>
  <c r="K63" i="29"/>
  <c r="F63" i="29"/>
  <c r="I63" i="29" s="1"/>
  <c r="D63" i="29"/>
  <c r="G63" i="29" s="1"/>
  <c r="C63" i="29"/>
  <c r="E63" i="29" s="1"/>
  <c r="M62" i="29"/>
  <c r="K62" i="29"/>
  <c r="F62" i="29"/>
  <c r="I62" i="29" s="1"/>
  <c r="D62" i="29"/>
  <c r="G62" i="29" s="1"/>
  <c r="C62" i="29"/>
  <c r="E62" i="29" s="1"/>
  <c r="M61" i="29"/>
  <c r="K61" i="29"/>
  <c r="F61" i="29"/>
  <c r="I61" i="29" s="1"/>
  <c r="D61" i="29"/>
  <c r="G61" i="29" s="1"/>
  <c r="C61" i="29"/>
  <c r="E61" i="29" s="1"/>
  <c r="M60" i="29"/>
  <c r="K60" i="29"/>
  <c r="F60" i="29"/>
  <c r="I60" i="29" s="1"/>
  <c r="D60" i="29"/>
  <c r="G60" i="29" s="1"/>
  <c r="C60" i="29"/>
  <c r="E60" i="29" s="1"/>
  <c r="M59" i="29"/>
  <c r="K59" i="29"/>
  <c r="F59" i="29"/>
  <c r="I59" i="29" s="1"/>
  <c r="D59" i="29"/>
  <c r="G59" i="29" s="1"/>
  <c r="C59" i="29"/>
  <c r="E59" i="29" s="1"/>
  <c r="M58" i="29"/>
  <c r="K58" i="29"/>
  <c r="F58" i="29"/>
  <c r="F57" i="29" s="1"/>
  <c r="I57" i="29" s="1"/>
  <c r="D58" i="29"/>
  <c r="G58" i="29" s="1"/>
  <c r="C58" i="29"/>
  <c r="E58" i="29" s="1"/>
  <c r="M57" i="29"/>
  <c r="L57" i="29"/>
  <c r="K57" i="29"/>
  <c r="J57" i="29"/>
  <c r="H57" i="29"/>
  <c r="C57" i="29"/>
  <c r="E57" i="29" s="1"/>
  <c r="M56" i="29"/>
  <c r="K56" i="29"/>
  <c r="G56" i="29"/>
  <c r="F56" i="29"/>
  <c r="I56" i="29" s="1"/>
  <c r="D56" i="29"/>
  <c r="C56" i="29"/>
  <c r="E56" i="29" s="1"/>
  <c r="M55" i="29"/>
  <c r="K55" i="29"/>
  <c r="G55" i="29"/>
  <c r="F55" i="29"/>
  <c r="I55" i="29" s="1"/>
  <c r="D55" i="29"/>
  <c r="C55" i="29"/>
  <c r="C54" i="29" s="1"/>
  <c r="E54" i="29" s="1"/>
  <c r="L54" i="29"/>
  <c r="J54" i="29"/>
  <c r="M54" i="29" s="1"/>
  <c r="H54" i="29"/>
  <c r="K54" i="29" s="1"/>
  <c r="F54" i="29"/>
  <c r="I54" i="29" s="1"/>
  <c r="D54" i="29"/>
  <c r="G54" i="29" s="1"/>
  <c r="M53" i="29"/>
  <c r="K53" i="29"/>
  <c r="F53" i="29"/>
  <c r="I53" i="29" s="1"/>
  <c r="D53" i="29"/>
  <c r="G53" i="29" s="1"/>
  <c r="C53" i="29"/>
  <c r="E53" i="29" s="1"/>
  <c r="M52" i="29"/>
  <c r="K52" i="29"/>
  <c r="F52" i="29"/>
  <c r="I52" i="29" s="1"/>
  <c r="D52" i="29"/>
  <c r="G52" i="29" s="1"/>
  <c r="C52" i="29"/>
  <c r="E52" i="29" s="1"/>
  <c r="M51" i="29"/>
  <c r="K51" i="29"/>
  <c r="F51" i="29"/>
  <c r="F50" i="29" s="1"/>
  <c r="I50" i="29" s="1"/>
  <c r="D51" i="29"/>
  <c r="G51" i="29" s="1"/>
  <c r="C51" i="29"/>
  <c r="E51" i="29" s="1"/>
  <c r="M50" i="29"/>
  <c r="L50" i="29"/>
  <c r="K50" i="29"/>
  <c r="J50" i="29"/>
  <c r="H50" i="29"/>
  <c r="C50" i="29"/>
  <c r="E50" i="29" s="1"/>
  <c r="M49" i="29"/>
  <c r="K49" i="29"/>
  <c r="G49" i="29"/>
  <c r="F49" i="29"/>
  <c r="I49" i="29" s="1"/>
  <c r="D49" i="29"/>
  <c r="C49" i="29"/>
  <c r="E49" i="29" s="1"/>
  <c r="M48" i="29"/>
  <c r="K48" i="29"/>
  <c r="G48" i="29"/>
  <c r="F48" i="29"/>
  <c r="I48" i="29" s="1"/>
  <c r="D48" i="29"/>
  <c r="C48" i="29"/>
  <c r="E48" i="29" s="1"/>
  <c r="M47" i="29"/>
  <c r="K47" i="29"/>
  <c r="G47" i="29"/>
  <c r="F47" i="29"/>
  <c r="I47" i="29" s="1"/>
  <c r="D47" i="29"/>
  <c r="C47" i="29"/>
  <c r="E47" i="29" s="1"/>
  <c r="M46" i="29"/>
  <c r="K46" i="29"/>
  <c r="G46" i="29"/>
  <c r="F46" i="29"/>
  <c r="I46" i="29" s="1"/>
  <c r="D46" i="29"/>
  <c r="C46" i="29"/>
  <c r="E46" i="29" s="1"/>
  <c r="M45" i="29"/>
  <c r="K45" i="29"/>
  <c r="G45" i="29"/>
  <c r="F45" i="29"/>
  <c r="I45" i="29" s="1"/>
  <c r="D45" i="29"/>
  <c r="C45" i="29"/>
  <c r="C44" i="29" s="1"/>
  <c r="L44" i="29"/>
  <c r="L43" i="29" s="1"/>
  <c r="J44" i="29"/>
  <c r="M44" i="29" s="1"/>
  <c r="H44" i="29"/>
  <c r="K44" i="29" s="1"/>
  <c r="F44" i="29"/>
  <c r="I44" i="29" s="1"/>
  <c r="D44" i="29"/>
  <c r="G44" i="29" s="1"/>
  <c r="M42" i="29"/>
  <c r="K42" i="29"/>
  <c r="I42" i="29"/>
  <c r="G42" i="29"/>
  <c r="E42" i="29"/>
  <c r="M41" i="29"/>
  <c r="K41" i="29"/>
  <c r="I41" i="29"/>
  <c r="G41" i="29"/>
  <c r="E41" i="29"/>
  <c r="M40" i="29"/>
  <c r="K40" i="29"/>
  <c r="I40" i="29"/>
  <c r="G40" i="29"/>
  <c r="E40" i="29"/>
  <c r="M39" i="29"/>
  <c r="K39" i="29"/>
  <c r="I39" i="29"/>
  <c r="G39" i="29"/>
  <c r="E39" i="29"/>
  <c r="M38" i="29"/>
  <c r="K38" i="29"/>
  <c r="I38" i="29"/>
  <c r="G38" i="29"/>
  <c r="E38" i="29"/>
  <c r="M37" i="29"/>
  <c r="L37" i="29"/>
  <c r="K37" i="29"/>
  <c r="J37" i="29"/>
  <c r="I37" i="29"/>
  <c r="H37" i="29"/>
  <c r="G37" i="29"/>
  <c r="F37" i="29"/>
  <c r="D37" i="29"/>
  <c r="C37" i="29"/>
  <c r="E37" i="29" s="1"/>
  <c r="M36" i="29"/>
  <c r="K36" i="29"/>
  <c r="I36" i="29"/>
  <c r="G36" i="29"/>
  <c r="E36" i="29"/>
  <c r="M35" i="29"/>
  <c r="K35" i="29"/>
  <c r="I35" i="29"/>
  <c r="G35" i="29"/>
  <c r="E35" i="29"/>
  <c r="L34" i="29"/>
  <c r="J34" i="29"/>
  <c r="M34" i="29" s="1"/>
  <c r="H34" i="29"/>
  <c r="K34" i="29" s="1"/>
  <c r="F34" i="29"/>
  <c r="I34" i="29" s="1"/>
  <c r="D34" i="29"/>
  <c r="G34" i="29" s="1"/>
  <c r="C34" i="29"/>
  <c r="E34" i="29" s="1"/>
  <c r="M33" i="29"/>
  <c r="K33" i="29"/>
  <c r="I33" i="29"/>
  <c r="G33" i="29"/>
  <c r="E33" i="29"/>
  <c r="M32" i="29"/>
  <c r="K32" i="29"/>
  <c r="I32" i="29"/>
  <c r="G32" i="29"/>
  <c r="E32" i="29"/>
  <c r="M31" i="29"/>
  <c r="L31" i="29"/>
  <c r="K31" i="29"/>
  <c r="J31" i="29"/>
  <c r="I31" i="29"/>
  <c r="H31" i="29"/>
  <c r="G31" i="29"/>
  <c r="F31" i="29"/>
  <c r="D31" i="29"/>
  <c r="C31" i="29"/>
  <c r="E31" i="29" s="1"/>
  <c r="M30" i="29"/>
  <c r="K30" i="29"/>
  <c r="I30" i="29"/>
  <c r="G30" i="29"/>
  <c r="E30" i="29"/>
  <c r="M29" i="29"/>
  <c r="K29" i="29"/>
  <c r="I29" i="29"/>
  <c r="G29" i="29"/>
  <c r="E29" i="29"/>
  <c r="L28" i="29"/>
  <c r="J28" i="29"/>
  <c r="M28" i="29" s="1"/>
  <c r="H28" i="29"/>
  <c r="K28" i="29" s="1"/>
  <c r="F28" i="29"/>
  <c r="I28" i="29" s="1"/>
  <c r="D28" i="29"/>
  <c r="G28" i="29" s="1"/>
  <c r="C28" i="29"/>
  <c r="E28" i="29" s="1"/>
  <c r="M27" i="29"/>
  <c r="K27" i="29"/>
  <c r="I27" i="29"/>
  <c r="G27" i="29"/>
  <c r="E27" i="29"/>
  <c r="M26" i="29"/>
  <c r="K26" i="29"/>
  <c r="I26" i="29"/>
  <c r="G26" i="29"/>
  <c r="E26" i="29"/>
  <c r="M25" i="29"/>
  <c r="K25" i="29"/>
  <c r="I25" i="29"/>
  <c r="G25" i="29"/>
  <c r="E25" i="29"/>
  <c r="M24" i="29"/>
  <c r="K24" i="29"/>
  <c r="I24" i="29"/>
  <c r="G24" i="29"/>
  <c r="E24" i="29"/>
  <c r="M23" i="29"/>
  <c r="K23" i="29"/>
  <c r="I23" i="29"/>
  <c r="G23" i="29"/>
  <c r="E23" i="29"/>
  <c r="M22" i="29"/>
  <c r="K22" i="29"/>
  <c r="I22" i="29"/>
  <c r="G22" i="29"/>
  <c r="E22" i="29"/>
  <c r="M21" i="29"/>
  <c r="L21" i="29"/>
  <c r="K21" i="29"/>
  <c r="J21" i="29"/>
  <c r="I21" i="29"/>
  <c r="H21" i="29"/>
  <c r="G21" i="29"/>
  <c r="F21" i="29"/>
  <c r="D21" i="29"/>
  <c r="C21" i="29"/>
  <c r="E21" i="29" s="1"/>
  <c r="M20" i="29"/>
  <c r="K20" i="29"/>
  <c r="I20" i="29"/>
  <c r="G20" i="29"/>
  <c r="E20" i="29"/>
  <c r="M19" i="29"/>
  <c r="K19" i="29"/>
  <c r="I19" i="29"/>
  <c r="G19" i="29"/>
  <c r="E19" i="29"/>
  <c r="L18" i="29"/>
  <c r="J18" i="29"/>
  <c r="M18" i="29" s="1"/>
  <c r="H18" i="29"/>
  <c r="K18" i="29" s="1"/>
  <c r="F18" i="29"/>
  <c r="I18" i="29" s="1"/>
  <c r="D18" i="29"/>
  <c r="G18" i="29" s="1"/>
  <c r="C18" i="29"/>
  <c r="E18" i="29" s="1"/>
  <c r="M17" i="29"/>
  <c r="K17" i="29"/>
  <c r="I17" i="29"/>
  <c r="G17" i="29"/>
  <c r="E17" i="29"/>
  <c r="M16" i="29"/>
  <c r="K16" i="29"/>
  <c r="I16" i="29"/>
  <c r="G16" i="29"/>
  <c r="E16" i="29"/>
  <c r="M15" i="29"/>
  <c r="K15" i="29"/>
  <c r="I15" i="29"/>
  <c r="G15" i="29"/>
  <c r="E15" i="29"/>
  <c r="L14" i="29"/>
  <c r="J14" i="29"/>
  <c r="M14" i="29" s="1"/>
  <c r="H14" i="29"/>
  <c r="K14" i="29" s="1"/>
  <c r="F14" i="29"/>
  <c r="I14" i="29" s="1"/>
  <c r="D14" i="29"/>
  <c r="G14" i="29" s="1"/>
  <c r="C14" i="29"/>
  <c r="E14" i="29" s="1"/>
  <c r="M13" i="29"/>
  <c r="K13" i="29"/>
  <c r="I13" i="29"/>
  <c r="G13" i="29"/>
  <c r="E13" i="29"/>
  <c r="M12" i="29"/>
  <c r="K12" i="29"/>
  <c r="I12" i="29"/>
  <c r="G12" i="29"/>
  <c r="E12" i="29"/>
  <c r="M11" i="29"/>
  <c r="K11" i="29"/>
  <c r="I11" i="29"/>
  <c r="G11" i="29"/>
  <c r="E11" i="29"/>
  <c r="M10" i="29"/>
  <c r="K10" i="29"/>
  <c r="I10" i="29"/>
  <c r="G10" i="29"/>
  <c r="E10" i="29"/>
  <c r="M9" i="29"/>
  <c r="K9" i="29"/>
  <c r="I9" i="29"/>
  <c r="G9" i="29"/>
  <c r="E9" i="29"/>
  <c r="L8" i="29"/>
  <c r="L7" i="29" s="1"/>
  <c r="J8" i="29"/>
  <c r="M8" i="29" s="1"/>
  <c r="H8" i="29"/>
  <c r="K8" i="29" s="1"/>
  <c r="F8" i="29"/>
  <c r="I8" i="29" s="1"/>
  <c r="D8" i="29"/>
  <c r="G8" i="29" s="1"/>
  <c r="C8" i="29"/>
  <c r="E8" i="29" s="1"/>
  <c r="C7" i="29"/>
  <c r="E7" i="29" s="1"/>
  <c r="E44" i="29" l="1"/>
  <c r="E45" i="29"/>
  <c r="I51" i="29"/>
  <c r="E55" i="29"/>
  <c r="I58" i="29"/>
  <c r="E65" i="29"/>
  <c r="I80" i="29"/>
  <c r="F79" i="29"/>
  <c r="M80" i="29"/>
  <c r="J79" i="29"/>
  <c r="D7" i="29"/>
  <c r="G7" i="29" s="1"/>
  <c r="F7" i="29"/>
  <c r="I7" i="29" s="1"/>
  <c r="H7" i="29"/>
  <c r="K7" i="29" s="1"/>
  <c r="J7" i="29"/>
  <c r="M7" i="29" s="1"/>
  <c r="F43" i="29"/>
  <c r="I43" i="29" s="1"/>
  <c r="H43" i="29"/>
  <c r="K43" i="29" s="1"/>
  <c r="J43" i="29"/>
  <c r="M43" i="29" s="1"/>
  <c r="D50" i="29"/>
  <c r="G50" i="29" s="1"/>
  <c r="D57" i="29"/>
  <c r="G57" i="29" s="1"/>
  <c r="C67" i="29"/>
  <c r="E67" i="29" s="1"/>
  <c r="E68" i="29"/>
  <c r="G71" i="29"/>
  <c r="D70" i="29"/>
  <c r="G70" i="29" s="1"/>
  <c r="I71" i="29"/>
  <c r="C73" i="29"/>
  <c r="E73" i="29" s="1"/>
  <c r="E74" i="29"/>
  <c r="E79" i="29"/>
  <c r="G80" i="29"/>
  <c r="D79" i="29"/>
  <c r="H80" i="29"/>
  <c r="L79" i="29"/>
  <c r="L115" i="29" s="1"/>
  <c r="L122" i="29" s="1"/>
  <c r="H100" i="29"/>
  <c r="K100" i="29" s="1"/>
  <c r="K80" i="29" l="1"/>
  <c r="H79" i="29"/>
  <c r="D43" i="29"/>
  <c r="G43" i="29" s="1"/>
  <c r="C43" i="29"/>
  <c r="E43" i="29" s="1"/>
  <c r="D115" i="29"/>
  <c r="G115" i="29" s="1"/>
  <c r="G79" i="29"/>
  <c r="J115" i="29"/>
  <c r="M79" i="29"/>
  <c r="F115" i="29"/>
  <c r="I79" i="29"/>
  <c r="H115" i="29" l="1"/>
  <c r="K79" i="29"/>
  <c r="I115" i="29"/>
  <c r="F122" i="29"/>
  <c r="I122" i="29" s="1"/>
  <c r="M115" i="29"/>
  <c r="J122" i="29"/>
  <c r="M122" i="29" s="1"/>
  <c r="K115" i="29" l="1"/>
  <c r="H122" i="29"/>
  <c r="K122" i="29" s="1"/>
  <c r="G123" i="28" l="1"/>
  <c r="E123" i="28"/>
  <c r="L119" i="28"/>
  <c r="J119" i="28"/>
  <c r="H119" i="28"/>
  <c r="F119" i="28"/>
  <c r="D118" i="28"/>
  <c r="C118" i="28"/>
  <c r="F118" i="28" s="1"/>
  <c r="H118" i="28" s="1"/>
  <c r="J118" i="28" s="1"/>
  <c r="L118" i="28" s="1"/>
  <c r="G116" i="28"/>
  <c r="E116" i="28"/>
  <c r="M114" i="28"/>
  <c r="L114" i="28"/>
  <c r="K114" i="28"/>
  <c r="J114" i="28"/>
  <c r="I114" i="28"/>
  <c r="H114" i="28"/>
  <c r="G114" i="28"/>
  <c r="F114" i="28"/>
  <c r="E114" i="28"/>
  <c r="L113" i="28"/>
  <c r="J113" i="28"/>
  <c r="M113" i="28" s="1"/>
  <c r="H113" i="28"/>
  <c r="K113" i="28" s="1"/>
  <c r="G113" i="28"/>
  <c r="F113" i="28"/>
  <c r="I113" i="28" s="1"/>
  <c r="E113" i="28"/>
  <c r="M112" i="28"/>
  <c r="L112" i="28"/>
  <c r="K112" i="28"/>
  <c r="J112" i="28"/>
  <c r="I112" i="28"/>
  <c r="H112" i="28"/>
  <c r="G112" i="28"/>
  <c r="F112" i="28"/>
  <c r="E112" i="28"/>
  <c r="L111" i="28"/>
  <c r="L109" i="28" s="1"/>
  <c r="J111" i="28"/>
  <c r="M111" i="28" s="1"/>
  <c r="H111" i="28"/>
  <c r="K111" i="28" s="1"/>
  <c r="G111" i="28"/>
  <c r="F111" i="28"/>
  <c r="I111" i="28" s="1"/>
  <c r="E111" i="28"/>
  <c r="M110" i="28"/>
  <c r="L110" i="28"/>
  <c r="K110" i="28"/>
  <c r="J110" i="28"/>
  <c r="I110" i="28"/>
  <c r="H110" i="28"/>
  <c r="G110" i="28"/>
  <c r="F110" i="28"/>
  <c r="E110" i="28"/>
  <c r="J109" i="28"/>
  <c r="M109" i="28" s="1"/>
  <c r="F109" i="28"/>
  <c r="I109" i="28" s="1"/>
  <c r="D109" i="28"/>
  <c r="G109" i="28" s="1"/>
  <c r="C109" i="28"/>
  <c r="E109" i="28" s="1"/>
  <c r="M108" i="28"/>
  <c r="L108" i="28"/>
  <c r="K108" i="28"/>
  <c r="J108" i="28"/>
  <c r="I108" i="28"/>
  <c r="H108" i="28"/>
  <c r="G108" i="28"/>
  <c r="F108" i="28"/>
  <c r="E108" i="28"/>
  <c r="L107" i="28"/>
  <c r="L106" i="28" s="1"/>
  <c r="J107" i="28"/>
  <c r="H107" i="28"/>
  <c r="G107" i="28"/>
  <c r="F107" i="28"/>
  <c r="E107" i="28"/>
  <c r="G106" i="28"/>
  <c r="D106" i="28"/>
  <c r="C106" i="28"/>
  <c r="E106" i="28" s="1"/>
  <c r="L105" i="28"/>
  <c r="J105" i="28"/>
  <c r="M105" i="28" s="1"/>
  <c r="H105" i="28"/>
  <c r="K105" i="28" s="1"/>
  <c r="G105" i="28"/>
  <c r="F105" i="28"/>
  <c r="I105" i="28" s="1"/>
  <c r="E105" i="28"/>
  <c r="M104" i="28"/>
  <c r="L104" i="28"/>
  <c r="K104" i="28"/>
  <c r="J104" i="28"/>
  <c r="I104" i="28"/>
  <c r="H104" i="28"/>
  <c r="G104" i="28"/>
  <c r="F104" i="28"/>
  <c r="E104" i="28"/>
  <c r="L103" i="28"/>
  <c r="H103" i="28"/>
  <c r="K103" i="28" s="1"/>
  <c r="F103" i="28"/>
  <c r="I103" i="28" s="1"/>
  <c r="D103" i="28"/>
  <c r="G103" i="28" s="1"/>
  <c r="C103" i="28"/>
  <c r="E103" i="28" s="1"/>
  <c r="M102" i="28"/>
  <c r="L102" i="28"/>
  <c r="K102" i="28"/>
  <c r="J102" i="28"/>
  <c r="I102" i="28"/>
  <c r="H102" i="28"/>
  <c r="G102" i="28"/>
  <c r="F102" i="28"/>
  <c r="E102" i="28"/>
  <c r="L101" i="28"/>
  <c r="L100" i="28" s="1"/>
  <c r="J101" i="28"/>
  <c r="H101" i="28"/>
  <c r="G101" i="28"/>
  <c r="F101" i="28"/>
  <c r="E101" i="28"/>
  <c r="G100" i="28"/>
  <c r="D100" i="28"/>
  <c r="C100" i="28"/>
  <c r="E100" i="28" s="1"/>
  <c r="L99" i="28"/>
  <c r="J99" i="28"/>
  <c r="M99" i="28" s="1"/>
  <c r="H99" i="28"/>
  <c r="K99" i="28" s="1"/>
  <c r="G99" i="28"/>
  <c r="F99" i="28"/>
  <c r="I99" i="28" s="1"/>
  <c r="E99" i="28"/>
  <c r="M98" i="28"/>
  <c r="L98" i="28"/>
  <c r="K98" i="28"/>
  <c r="J98" i="28"/>
  <c r="I98" i="28"/>
  <c r="H98" i="28"/>
  <c r="G98" i="28"/>
  <c r="F98" i="28"/>
  <c r="E98" i="28"/>
  <c r="L97" i="28"/>
  <c r="J97" i="28"/>
  <c r="M97" i="28" s="1"/>
  <c r="H97" i="28"/>
  <c r="K97" i="28" s="1"/>
  <c r="G97" i="28"/>
  <c r="F97" i="28"/>
  <c r="I97" i="28" s="1"/>
  <c r="E97" i="28"/>
  <c r="M96" i="28"/>
  <c r="L96" i="28"/>
  <c r="K96" i="28"/>
  <c r="J96" i="28"/>
  <c r="I96" i="28"/>
  <c r="H96" i="28"/>
  <c r="G96" i="28"/>
  <c r="F96" i="28"/>
  <c r="E96" i="28"/>
  <c r="L95" i="28"/>
  <c r="L93" i="28" s="1"/>
  <c r="J95" i="28"/>
  <c r="M95" i="28" s="1"/>
  <c r="H95" i="28"/>
  <c r="K95" i="28" s="1"/>
  <c r="G95" i="28"/>
  <c r="F95" i="28"/>
  <c r="I95" i="28" s="1"/>
  <c r="E95" i="28"/>
  <c r="M94" i="28"/>
  <c r="L94" i="28"/>
  <c r="K94" i="28"/>
  <c r="J94" i="28"/>
  <c r="I94" i="28"/>
  <c r="H94" i="28"/>
  <c r="G94" i="28"/>
  <c r="F94" i="28"/>
  <c r="E94" i="28"/>
  <c r="J93" i="28"/>
  <c r="M93" i="28" s="1"/>
  <c r="F93" i="28"/>
  <c r="I93" i="28" s="1"/>
  <c r="D93" i="28"/>
  <c r="G93" i="28" s="1"/>
  <c r="C93" i="28"/>
  <c r="E93" i="28" s="1"/>
  <c r="M92" i="28"/>
  <c r="L92" i="28"/>
  <c r="K92" i="28"/>
  <c r="J92" i="28"/>
  <c r="I92" i="28"/>
  <c r="H92" i="28"/>
  <c r="G92" i="28"/>
  <c r="F92" i="28"/>
  <c r="E92" i="28"/>
  <c r="L91" i="28"/>
  <c r="L90" i="28" s="1"/>
  <c r="J91" i="28"/>
  <c r="H91" i="28"/>
  <c r="G91" i="28"/>
  <c r="F91" i="28"/>
  <c r="E91" i="28"/>
  <c r="G90" i="28"/>
  <c r="D90" i="28"/>
  <c r="C90" i="28"/>
  <c r="E90" i="28" s="1"/>
  <c r="L89" i="28"/>
  <c r="J89" i="28"/>
  <c r="M89" i="28" s="1"/>
  <c r="H89" i="28"/>
  <c r="K89" i="28" s="1"/>
  <c r="G89" i="28"/>
  <c r="F89" i="28"/>
  <c r="I89" i="28" s="1"/>
  <c r="E89" i="28"/>
  <c r="M88" i="28"/>
  <c r="L88" i="28"/>
  <c r="K88" i="28"/>
  <c r="J88" i="28"/>
  <c r="I88" i="28"/>
  <c r="H88" i="28"/>
  <c r="G88" i="28"/>
  <c r="F88" i="28"/>
  <c r="E88" i="28"/>
  <c r="L87" i="28"/>
  <c r="L86" i="28" s="1"/>
  <c r="J87" i="28"/>
  <c r="H87" i="28"/>
  <c r="G87" i="28"/>
  <c r="F87" i="28"/>
  <c r="E87" i="28"/>
  <c r="G86" i="28"/>
  <c r="D86" i="28"/>
  <c r="C86" i="28"/>
  <c r="E86" i="28" s="1"/>
  <c r="L85" i="28"/>
  <c r="J85" i="28"/>
  <c r="M85" i="28" s="1"/>
  <c r="H85" i="28"/>
  <c r="K85" i="28" s="1"/>
  <c r="G85" i="28"/>
  <c r="F85" i="28"/>
  <c r="I85" i="28" s="1"/>
  <c r="E85" i="28"/>
  <c r="L84" i="28"/>
  <c r="J84" i="28"/>
  <c r="M84" i="28" s="1"/>
  <c r="H84" i="28"/>
  <c r="K84" i="28" s="1"/>
  <c r="G84" i="28"/>
  <c r="F84" i="28"/>
  <c r="I84" i="28" s="1"/>
  <c r="E84" i="28"/>
  <c r="M83" i="28"/>
  <c r="L83" i="28"/>
  <c r="K83" i="28"/>
  <c r="J83" i="28"/>
  <c r="I83" i="28"/>
  <c r="H83" i="28"/>
  <c r="G83" i="28"/>
  <c r="F83" i="28"/>
  <c r="E83" i="28"/>
  <c r="L82" i="28"/>
  <c r="J82" i="28"/>
  <c r="M82" i="28" s="1"/>
  <c r="H82" i="28"/>
  <c r="K82" i="28" s="1"/>
  <c r="G82" i="28"/>
  <c r="F82" i="28"/>
  <c r="I82" i="28" s="1"/>
  <c r="E82" i="28"/>
  <c r="M81" i="28"/>
  <c r="L81" i="28"/>
  <c r="K81" i="28"/>
  <c r="J81" i="28"/>
  <c r="I81" i="28"/>
  <c r="H81" i="28"/>
  <c r="G81" i="28"/>
  <c r="F81" i="28"/>
  <c r="E81" i="28"/>
  <c r="L80" i="28"/>
  <c r="J80" i="28"/>
  <c r="M80" i="28" s="1"/>
  <c r="H80" i="28"/>
  <c r="K80" i="28" s="1"/>
  <c r="F80" i="28"/>
  <c r="I80" i="28" s="1"/>
  <c r="D80" i="28"/>
  <c r="G80" i="28" s="1"/>
  <c r="C80" i="28"/>
  <c r="E80" i="28" s="1"/>
  <c r="C79" i="28"/>
  <c r="C115" i="28" s="1"/>
  <c r="M78" i="28"/>
  <c r="K78" i="28"/>
  <c r="I78" i="28"/>
  <c r="D78" i="28"/>
  <c r="G78" i="28" s="1"/>
  <c r="C78" i="28"/>
  <c r="E78" i="28" s="1"/>
  <c r="M77" i="28"/>
  <c r="K77" i="28"/>
  <c r="I77" i="28"/>
  <c r="D77" i="28"/>
  <c r="G77" i="28" s="1"/>
  <c r="C77" i="28"/>
  <c r="E77" i="28" s="1"/>
  <c r="M76" i="28"/>
  <c r="K76" i="28"/>
  <c r="I76" i="28"/>
  <c r="D76" i="28"/>
  <c r="G76" i="28" s="1"/>
  <c r="C76" i="28"/>
  <c r="E76" i="28" s="1"/>
  <c r="M75" i="28"/>
  <c r="K75" i="28"/>
  <c r="I75" i="28"/>
  <c r="D75" i="28"/>
  <c r="G75" i="28" s="1"/>
  <c r="C75" i="28"/>
  <c r="E75" i="28" s="1"/>
  <c r="M74" i="28"/>
  <c r="K74" i="28"/>
  <c r="I74" i="28"/>
  <c r="D74" i="28"/>
  <c r="D73" i="28" s="1"/>
  <c r="G73" i="28" s="1"/>
  <c r="C74" i="28"/>
  <c r="E74" i="28" s="1"/>
  <c r="M73" i="28"/>
  <c r="L73" i="28"/>
  <c r="K73" i="28"/>
  <c r="J73" i="28"/>
  <c r="I73" i="28"/>
  <c r="H73" i="28"/>
  <c r="F73" i="28"/>
  <c r="C73" i="28"/>
  <c r="E73" i="28" s="1"/>
  <c r="M72" i="28"/>
  <c r="K72" i="28"/>
  <c r="I72" i="28"/>
  <c r="D72" i="28"/>
  <c r="G72" i="28" s="1"/>
  <c r="C72" i="28"/>
  <c r="E72" i="28" s="1"/>
  <c r="M71" i="28"/>
  <c r="K71" i="28"/>
  <c r="I71" i="28"/>
  <c r="D71" i="28"/>
  <c r="G71" i="28" s="1"/>
  <c r="C71" i="28"/>
  <c r="C70" i="28" s="1"/>
  <c r="E70" i="28" s="1"/>
  <c r="L70" i="28"/>
  <c r="J70" i="28"/>
  <c r="M70" i="28" s="1"/>
  <c r="H70" i="28"/>
  <c r="K70" i="28" s="1"/>
  <c r="F70" i="28"/>
  <c r="I70" i="28" s="1"/>
  <c r="D70" i="28"/>
  <c r="G70" i="28" s="1"/>
  <c r="M69" i="28"/>
  <c r="K69" i="28"/>
  <c r="I69" i="28"/>
  <c r="D69" i="28"/>
  <c r="G69" i="28" s="1"/>
  <c r="C69" i="28"/>
  <c r="E69" i="28" s="1"/>
  <c r="M68" i="28"/>
  <c r="K68" i="28"/>
  <c r="I68" i="28"/>
  <c r="D68" i="28"/>
  <c r="D67" i="28" s="1"/>
  <c r="G67" i="28" s="1"/>
  <c r="C68" i="28"/>
  <c r="E68" i="28" s="1"/>
  <c r="M67" i="28"/>
  <c r="L67" i="28"/>
  <c r="K67" i="28"/>
  <c r="J67" i="28"/>
  <c r="I67" i="28"/>
  <c r="H67" i="28"/>
  <c r="F67" i="28"/>
  <c r="C67" i="28"/>
  <c r="E67" i="28" s="1"/>
  <c r="M66" i="28"/>
  <c r="K66" i="28"/>
  <c r="I66" i="28"/>
  <c r="G66" i="28"/>
  <c r="D66" i="28"/>
  <c r="C66" i="28"/>
  <c r="E66" i="28" s="1"/>
  <c r="M65" i="28"/>
  <c r="K65" i="28"/>
  <c r="I65" i="28"/>
  <c r="D65" i="28"/>
  <c r="G65" i="28" s="1"/>
  <c r="C65" i="28"/>
  <c r="C64" i="28" s="1"/>
  <c r="E64" i="28" s="1"/>
  <c r="L64" i="28"/>
  <c r="J64" i="28"/>
  <c r="M64" i="28" s="1"/>
  <c r="H64" i="28"/>
  <c r="K64" i="28" s="1"/>
  <c r="F64" i="28"/>
  <c r="I64" i="28" s="1"/>
  <c r="D64" i="28"/>
  <c r="G64" i="28" s="1"/>
  <c r="M63" i="28"/>
  <c r="K63" i="28"/>
  <c r="I63" i="28"/>
  <c r="D63" i="28"/>
  <c r="G63" i="28" s="1"/>
  <c r="C63" i="28"/>
  <c r="E63" i="28" s="1"/>
  <c r="M62" i="28"/>
  <c r="K62" i="28"/>
  <c r="I62" i="28"/>
  <c r="D62" i="28"/>
  <c r="G62" i="28" s="1"/>
  <c r="C62" i="28"/>
  <c r="E62" i="28" s="1"/>
  <c r="M61" i="28"/>
  <c r="K61" i="28"/>
  <c r="I61" i="28"/>
  <c r="D61" i="28"/>
  <c r="G61" i="28" s="1"/>
  <c r="C61" i="28"/>
  <c r="E61" i="28" s="1"/>
  <c r="M60" i="28"/>
  <c r="K60" i="28"/>
  <c r="I60" i="28"/>
  <c r="D60" i="28"/>
  <c r="G60" i="28" s="1"/>
  <c r="C60" i="28"/>
  <c r="E60" i="28" s="1"/>
  <c r="M59" i="28"/>
  <c r="K59" i="28"/>
  <c r="I59" i="28"/>
  <c r="D59" i="28"/>
  <c r="G59" i="28" s="1"/>
  <c r="C59" i="28"/>
  <c r="E59" i="28" s="1"/>
  <c r="M58" i="28"/>
  <c r="K58" i="28"/>
  <c r="I58" i="28"/>
  <c r="D58" i="28"/>
  <c r="D57" i="28" s="1"/>
  <c r="C58" i="28"/>
  <c r="E58" i="28" s="1"/>
  <c r="M57" i="28"/>
  <c r="L57" i="28"/>
  <c r="K57" i="28"/>
  <c r="J57" i="28"/>
  <c r="I57" i="28"/>
  <c r="H57" i="28"/>
  <c r="G57" i="28"/>
  <c r="F57" i="28"/>
  <c r="E57" i="28"/>
  <c r="C57" i="28"/>
  <c r="M56" i="28"/>
  <c r="K56" i="28"/>
  <c r="I56" i="28"/>
  <c r="D56" i="28"/>
  <c r="G56" i="28" s="1"/>
  <c r="C56" i="28"/>
  <c r="E56" i="28" s="1"/>
  <c r="M55" i="28"/>
  <c r="K55" i="28"/>
  <c r="I55" i="28"/>
  <c r="D55" i="28"/>
  <c r="G55" i="28" s="1"/>
  <c r="C55" i="28"/>
  <c r="C54" i="28" s="1"/>
  <c r="E54" i="28" s="1"/>
  <c r="L54" i="28"/>
  <c r="J54" i="28"/>
  <c r="M54" i="28" s="1"/>
  <c r="H54" i="28"/>
  <c r="K54" i="28" s="1"/>
  <c r="F54" i="28"/>
  <c r="I54" i="28" s="1"/>
  <c r="D54" i="28"/>
  <c r="G54" i="28" s="1"/>
  <c r="M53" i="28"/>
  <c r="K53" i="28"/>
  <c r="I53" i="28"/>
  <c r="D53" i="28"/>
  <c r="G53" i="28" s="1"/>
  <c r="C53" i="28"/>
  <c r="E53" i="28" s="1"/>
  <c r="M52" i="28"/>
  <c r="K52" i="28"/>
  <c r="I52" i="28"/>
  <c r="G52" i="28"/>
  <c r="D52" i="28"/>
  <c r="C52" i="28"/>
  <c r="E52" i="28" s="1"/>
  <c r="M51" i="28"/>
  <c r="K51" i="28"/>
  <c r="I51" i="28"/>
  <c r="D51" i="28"/>
  <c r="G51" i="28" s="1"/>
  <c r="C51" i="28"/>
  <c r="C50" i="28" s="1"/>
  <c r="E50" i="28" s="1"/>
  <c r="L50" i="28"/>
  <c r="J50" i="28"/>
  <c r="M50" i="28" s="1"/>
  <c r="H50" i="28"/>
  <c r="K50" i="28" s="1"/>
  <c r="F50" i="28"/>
  <c r="I50" i="28" s="1"/>
  <c r="D50" i="28"/>
  <c r="G50" i="28" s="1"/>
  <c r="M49" i="28"/>
  <c r="K49" i="28"/>
  <c r="I49" i="28"/>
  <c r="D49" i="28"/>
  <c r="G49" i="28" s="1"/>
  <c r="C49" i="28"/>
  <c r="E49" i="28" s="1"/>
  <c r="M48" i="28"/>
  <c r="K48" i="28"/>
  <c r="I48" i="28"/>
  <c r="D48" i="28"/>
  <c r="G48" i="28" s="1"/>
  <c r="C48" i="28"/>
  <c r="E48" i="28" s="1"/>
  <c r="M47" i="28"/>
  <c r="K47" i="28"/>
  <c r="I47" i="28"/>
  <c r="D47" i="28"/>
  <c r="G47" i="28" s="1"/>
  <c r="C47" i="28"/>
  <c r="E47" i="28" s="1"/>
  <c r="M46" i="28"/>
  <c r="K46" i="28"/>
  <c r="I46" i="28"/>
  <c r="D46" i="28"/>
  <c r="G46" i="28" s="1"/>
  <c r="C46" i="28"/>
  <c r="E46" i="28" s="1"/>
  <c r="M45" i="28"/>
  <c r="K45" i="28"/>
  <c r="I45" i="28"/>
  <c r="D45" i="28"/>
  <c r="G45" i="28" s="1"/>
  <c r="C45" i="28"/>
  <c r="C44" i="28" s="1"/>
  <c r="E44" i="28" s="1"/>
  <c r="L44" i="28"/>
  <c r="L43" i="28" s="1"/>
  <c r="J44" i="28"/>
  <c r="H44" i="28"/>
  <c r="F44" i="28"/>
  <c r="D44" i="28"/>
  <c r="C43" i="28"/>
  <c r="E43" i="28" s="1"/>
  <c r="M42" i="28"/>
  <c r="K42" i="28"/>
  <c r="I42" i="28"/>
  <c r="G42" i="28"/>
  <c r="E42" i="28"/>
  <c r="M41" i="28"/>
  <c r="K41" i="28"/>
  <c r="I41" i="28"/>
  <c r="G41" i="28"/>
  <c r="E41" i="28"/>
  <c r="M40" i="28"/>
  <c r="K40" i="28"/>
  <c r="I40" i="28"/>
  <c r="G40" i="28"/>
  <c r="E40" i="28"/>
  <c r="M39" i="28"/>
  <c r="K39" i="28"/>
  <c r="I39" i="28"/>
  <c r="G39" i="28"/>
  <c r="E39" i="28"/>
  <c r="M38" i="28"/>
  <c r="K38" i="28"/>
  <c r="I38" i="28"/>
  <c r="G38" i="28"/>
  <c r="E38" i="28"/>
  <c r="M37" i="28"/>
  <c r="L37" i="28"/>
  <c r="K37" i="28"/>
  <c r="J37" i="28"/>
  <c r="I37" i="28"/>
  <c r="H37" i="28"/>
  <c r="G37" i="28"/>
  <c r="F37" i="28"/>
  <c r="D37" i="28"/>
  <c r="C37" i="28"/>
  <c r="E37" i="28" s="1"/>
  <c r="M36" i="28"/>
  <c r="K36" i="28"/>
  <c r="I36" i="28"/>
  <c r="G36" i="28"/>
  <c r="E36" i="28"/>
  <c r="M35" i="28"/>
  <c r="K35" i="28"/>
  <c r="I35" i="28"/>
  <c r="G35" i="28"/>
  <c r="E35" i="28"/>
  <c r="L34" i="28"/>
  <c r="J34" i="28"/>
  <c r="M34" i="28" s="1"/>
  <c r="H34" i="28"/>
  <c r="K34" i="28" s="1"/>
  <c r="F34" i="28"/>
  <c r="I34" i="28" s="1"/>
  <c r="D34" i="28"/>
  <c r="G34" i="28" s="1"/>
  <c r="C34" i="28"/>
  <c r="E34" i="28" s="1"/>
  <c r="M33" i="28"/>
  <c r="K33" i="28"/>
  <c r="I33" i="28"/>
  <c r="G33" i="28"/>
  <c r="E33" i="28"/>
  <c r="M32" i="28"/>
  <c r="K32" i="28"/>
  <c r="I32" i="28"/>
  <c r="G32" i="28"/>
  <c r="E32" i="28"/>
  <c r="M31" i="28"/>
  <c r="L31" i="28"/>
  <c r="K31" i="28"/>
  <c r="J31" i="28"/>
  <c r="I31" i="28"/>
  <c r="H31" i="28"/>
  <c r="G31" i="28"/>
  <c r="F31" i="28"/>
  <c r="D31" i="28"/>
  <c r="C31" i="28"/>
  <c r="E31" i="28" s="1"/>
  <c r="M30" i="28"/>
  <c r="K30" i="28"/>
  <c r="I30" i="28"/>
  <c r="G30" i="28"/>
  <c r="E30" i="28"/>
  <c r="M29" i="28"/>
  <c r="K29" i="28"/>
  <c r="I29" i="28"/>
  <c r="G29" i="28"/>
  <c r="E29" i="28"/>
  <c r="L28" i="28"/>
  <c r="J28" i="28"/>
  <c r="M28" i="28" s="1"/>
  <c r="H28" i="28"/>
  <c r="K28" i="28" s="1"/>
  <c r="F28" i="28"/>
  <c r="I28" i="28" s="1"/>
  <c r="D28" i="28"/>
  <c r="G28" i="28" s="1"/>
  <c r="C28" i="28"/>
  <c r="E28" i="28" s="1"/>
  <c r="M27" i="28"/>
  <c r="K27" i="28"/>
  <c r="I27" i="28"/>
  <c r="G27" i="28"/>
  <c r="E27" i="28"/>
  <c r="M26" i="28"/>
  <c r="K26" i="28"/>
  <c r="I26" i="28"/>
  <c r="G26" i="28"/>
  <c r="E26" i="28"/>
  <c r="M25" i="28"/>
  <c r="K25" i="28"/>
  <c r="I25" i="28"/>
  <c r="G25" i="28"/>
  <c r="E25" i="28"/>
  <c r="M24" i="28"/>
  <c r="K24" i="28"/>
  <c r="I24" i="28"/>
  <c r="G24" i="28"/>
  <c r="E24" i="28"/>
  <c r="M23" i="28"/>
  <c r="K23" i="28"/>
  <c r="I23" i="28"/>
  <c r="G23" i="28"/>
  <c r="E23" i="28"/>
  <c r="M22" i="28"/>
  <c r="K22" i="28"/>
  <c r="I22" i="28"/>
  <c r="G22" i="28"/>
  <c r="E22" i="28"/>
  <c r="M21" i="28"/>
  <c r="L21" i="28"/>
  <c r="K21" i="28"/>
  <c r="J21" i="28"/>
  <c r="I21" i="28"/>
  <c r="H21" i="28"/>
  <c r="G21" i="28"/>
  <c r="F21" i="28"/>
  <c r="D21" i="28"/>
  <c r="C21" i="28"/>
  <c r="E21" i="28" s="1"/>
  <c r="M20" i="28"/>
  <c r="K20" i="28"/>
  <c r="I20" i="28"/>
  <c r="G20" i="28"/>
  <c r="E20" i="28"/>
  <c r="M19" i="28"/>
  <c r="K19" i="28"/>
  <c r="I19" i="28"/>
  <c r="G19" i="28"/>
  <c r="E19" i="28"/>
  <c r="L18" i="28"/>
  <c r="J18" i="28"/>
  <c r="M18" i="28" s="1"/>
  <c r="H18" i="28"/>
  <c r="K18" i="28" s="1"/>
  <c r="F18" i="28"/>
  <c r="I18" i="28" s="1"/>
  <c r="D18" i="28"/>
  <c r="G18" i="28" s="1"/>
  <c r="C18" i="28"/>
  <c r="E18" i="28" s="1"/>
  <c r="M17" i="28"/>
  <c r="K17" i="28"/>
  <c r="I17" i="28"/>
  <c r="G17" i="28"/>
  <c r="E17" i="28"/>
  <c r="M16" i="28"/>
  <c r="K16" i="28"/>
  <c r="I16" i="28"/>
  <c r="G16" i="28"/>
  <c r="E16" i="28"/>
  <c r="M15" i="28"/>
  <c r="K15" i="28"/>
  <c r="I15" i="28"/>
  <c r="G15" i="28"/>
  <c r="E15" i="28"/>
  <c r="L14" i="28"/>
  <c r="J14" i="28"/>
  <c r="M14" i="28" s="1"/>
  <c r="H14" i="28"/>
  <c r="K14" i="28" s="1"/>
  <c r="F14" i="28"/>
  <c r="I14" i="28" s="1"/>
  <c r="D14" i="28"/>
  <c r="G14" i="28" s="1"/>
  <c r="C14" i="28"/>
  <c r="E14" i="28" s="1"/>
  <c r="M13" i="28"/>
  <c r="K13" i="28"/>
  <c r="I13" i="28"/>
  <c r="G13" i="28"/>
  <c r="E13" i="28"/>
  <c r="M12" i="28"/>
  <c r="K12" i="28"/>
  <c r="I12" i="28"/>
  <c r="G12" i="28"/>
  <c r="E12" i="28"/>
  <c r="M11" i="28"/>
  <c r="K11" i="28"/>
  <c r="I11" i="28"/>
  <c r="G11" i="28"/>
  <c r="E11" i="28"/>
  <c r="M10" i="28"/>
  <c r="K10" i="28"/>
  <c r="I10" i="28"/>
  <c r="G10" i="28"/>
  <c r="E10" i="28"/>
  <c r="M9" i="28"/>
  <c r="K9" i="28"/>
  <c r="I9" i="28"/>
  <c r="G9" i="28"/>
  <c r="E9" i="28"/>
  <c r="L8" i="28"/>
  <c r="J8" i="28"/>
  <c r="H8" i="28"/>
  <c r="F8" i="28"/>
  <c r="D8" i="28"/>
  <c r="C8" i="28"/>
  <c r="E8" i="28" s="1"/>
  <c r="C7" i="28"/>
  <c r="E7" i="28" s="1"/>
  <c r="I8" i="28" l="1"/>
  <c r="F7" i="28"/>
  <c r="I7" i="28" s="1"/>
  <c r="M8" i="28"/>
  <c r="J7" i="28"/>
  <c r="M7" i="28" s="1"/>
  <c r="G44" i="28"/>
  <c r="D43" i="28"/>
  <c r="G43" i="28" s="1"/>
  <c r="K44" i="28"/>
  <c r="H43" i="28"/>
  <c r="K43" i="28" s="1"/>
  <c r="E51" i="28"/>
  <c r="E65" i="28"/>
  <c r="G8" i="28"/>
  <c r="D7" i="28"/>
  <c r="G7" i="28" s="1"/>
  <c r="K8" i="28"/>
  <c r="H7" i="28"/>
  <c r="K7" i="28" s="1"/>
  <c r="L7" i="28"/>
  <c r="I44" i="28"/>
  <c r="F43" i="28"/>
  <c r="I43" i="28" s="1"/>
  <c r="M44" i="28"/>
  <c r="J43" i="28"/>
  <c r="M43" i="28" s="1"/>
  <c r="E45" i="28"/>
  <c r="E55" i="28"/>
  <c r="G58" i="28"/>
  <c r="L79" i="28"/>
  <c r="L115" i="28" s="1"/>
  <c r="G68" i="28"/>
  <c r="E71" i="28"/>
  <c r="G74" i="28"/>
  <c r="C117" i="28"/>
  <c r="E115" i="28"/>
  <c r="E79" i="28"/>
  <c r="I87" i="28"/>
  <c r="F86" i="28"/>
  <c r="I86" i="28" s="1"/>
  <c r="K87" i="28"/>
  <c r="H86" i="28"/>
  <c r="K86" i="28" s="1"/>
  <c r="I91" i="28"/>
  <c r="F90" i="28"/>
  <c r="I90" i="28" s="1"/>
  <c r="K91" i="28"/>
  <c r="H90" i="28"/>
  <c r="K90" i="28" s="1"/>
  <c r="M101" i="28"/>
  <c r="J100" i="28"/>
  <c r="M100" i="28" s="1"/>
  <c r="I107" i="28"/>
  <c r="F106" i="28"/>
  <c r="I106" i="28" s="1"/>
  <c r="K107" i="28"/>
  <c r="H106" i="28"/>
  <c r="K106" i="28" s="1"/>
  <c r="D79" i="28"/>
  <c r="M87" i="28"/>
  <c r="J86" i="28"/>
  <c r="M86" i="28" s="1"/>
  <c r="M91" i="28"/>
  <c r="J90" i="28"/>
  <c r="M90" i="28" s="1"/>
  <c r="H93" i="28"/>
  <c r="K93" i="28" s="1"/>
  <c r="I101" i="28"/>
  <c r="F100" i="28"/>
  <c r="I100" i="28" s="1"/>
  <c r="K101" i="28"/>
  <c r="H100" i="28"/>
  <c r="K100" i="28" s="1"/>
  <c r="J103" i="28"/>
  <c r="M103" i="28" s="1"/>
  <c r="M107" i="28"/>
  <c r="J106" i="28"/>
  <c r="M106" i="28" s="1"/>
  <c r="H109" i="28"/>
  <c r="K109" i="28" s="1"/>
  <c r="H79" i="28" l="1"/>
  <c r="D115" i="28"/>
  <c r="G79" i="28"/>
  <c r="J79" i="28"/>
  <c r="F79" i="28"/>
  <c r="J115" i="28" l="1"/>
  <c r="M79" i="28"/>
  <c r="G115" i="28"/>
  <c r="D117" i="28"/>
  <c r="F117" i="28" s="1"/>
  <c r="H117" i="28" s="1"/>
  <c r="J117" i="28" s="1"/>
  <c r="L117" i="28" s="1"/>
  <c r="L116" i="28" s="1"/>
  <c r="L123" i="28" s="1"/>
  <c r="F115" i="28"/>
  <c r="I79" i="28"/>
  <c r="H115" i="28"/>
  <c r="K79" i="28"/>
  <c r="H116" i="28" l="1"/>
  <c r="K115" i="28"/>
  <c r="F116" i="28"/>
  <c r="I115" i="28"/>
  <c r="J116" i="28"/>
  <c r="M115" i="28"/>
  <c r="J123" i="28" l="1"/>
  <c r="M123" i="28" s="1"/>
  <c r="M116" i="28"/>
  <c r="F123" i="28"/>
  <c r="I123" i="28" s="1"/>
  <c r="I116" i="28"/>
  <c r="H123" i="28"/>
  <c r="K123" i="28" s="1"/>
  <c r="K116" i="28"/>
  <c r="G43" i="27" l="1"/>
  <c r="E43" i="27"/>
  <c r="G42" i="27"/>
  <c r="E42" i="27"/>
  <c r="L36" i="27"/>
  <c r="J36" i="27"/>
  <c r="H36" i="27"/>
  <c r="F36" i="27"/>
  <c r="D35" i="27"/>
  <c r="C35" i="27"/>
  <c r="F35" i="27" s="1"/>
  <c r="H35" i="27" s="1"/>
  <c r="J35" i="27" s="1"/>
  <c r="L35" i="27" s="1"/>
  <c r="D32" i="27"/>
  <c r="G31" i="27"/>
  <c r="D31" i="27"/>
  <c r="C31" i="27"/>
  <c r="C32" i="27" s="1"/>
  <c r="E32" i="27" s="1"/>
  <c r="G30" i="27"/>
  <c r="F30" i="27"/>
  <c r="I30" i="27" s="1"/>
  <c r="E30" i="27"/>
  <c r="E29" i="27"/>
  <c r="C29" i="27"/>
  <c r="D28" i="27"/>
  <c r="C28" i="27"/>
  <c r="E28" i="27" s="1"/>
  <c r="I27" i="27"/>
  <c r="G27" i="27"/>
  <c r="F27" i="27"/>
  <c r="H27" i="27" s="1"/>
  <c r="J27" i="27" s="1"/>
  <c r="L27" i="27" s="1"/>
  <c r="E27" i="27"/>
  <c r="G26" i="27"/>
  <c r="F26" i="27"/>
  <c r="I26" i="27" s="1"/>
  <c r="E26" i="27"/>
  <c r="G25" i="27"/>
  <c r="D25" i="27"/>
  <c r="C25" i="27"/>
  <c r="E25" i="27" s="1"/>
  <c r="G24" i="27"/>
  <c r="E24" i="27"/>
  <c r="G23" i="27"/>
  <c r="E23" i="27"/>
  <c r="D21" i="27"/>
  <c r="G21" i="27" s="1"/>
  <c r="C21" i="27"/>
  <c r="E21" i="27" s="1"/>
  <c r="L19" i="27"/>
  <c r="J19" i="27"/>
  <c r="I18" i="27"/>
  <c r="G18" i="27"/>
  <c r="F18" i="27"/>
  <c r="H18" i="27" s="1"/>
  <c r="J18" i="27" s="1"/>
  <c r="L18" i="27" s="1"/>
  <c r="E18" i="27"/>
  <c r="J16" i="27"/>
  <c r="L16" i="27" s="1"/>
  <c r="D15" i="27"/>
  <c r="G15" i="27" s="1"/>
  <c r="C15" i="27"/>
  <c r="E15" i="27" s="1"/>
  <c r="L13" i="27"/>
  <c r="J13" i="27"/>
  <c r="D12" i="27"/>
  <c r="C12" i="27"/>
  <c r="F12" i="27" s="1"/>
  <c r="H12" i="27" s="1"/>
  <c r="J12" i="27" s="1"/>
  <c r="L12" i="27" s="1"/>
  <c r="G11" i="27"/>
  <c r="E11" i="27"/>
  <c r="D9" i="27"/>
  <c r="C9" i="27"/>
  <c r="F9" i="27" s="1"/>
  <c r="G8" i="27"/>
  <c r="F8" i="27"/>
  <c r="I8" i="27" s="1"/>
  <c r="E8" i="27"/>
  <c r="G7" i="27"/>
  <c r="F7" i="27"/>
  <c r="F11" i="27" s="1"/>
  <c r="E7" i="27"/>
  <c r="H9" i="27" l="1"/>
  <c r="F22" i="27"/>
  <c r="H7" i="27"/>
  <c r="H8" i="27"/>
  <c r="F15" i="27"/>
  <c r="I15" i="27" s="1"/>
  <c r="M18" i="27"/>
  <c r="H26" i="27"/>
  <c r="M27" i="27"/>
  <c r="D29" i="27"/>
  <c r="G29" i="27" s="1"/>
  <c r="G28" i="27"/>
  <c r="H30" i="27"/>
  <c r="D33" i="27"/>
  <c r="G32" i="27"/>
  <c r="I7" i="27"/>
  <c r="I11" i="27"/>
  <c r="K18" i="27"/>
  <c r="F21" i="27"/>
  <c r="K27" i="27"/>
  <c r="E31" i="27"/>
  <c r="C33" i="27"/>
  <c r="D34" i="27" l="1"/>
  <c r="G33" i="27"/>
  <c r="H11" i="27"/>
  <c r="K7" i="27"/>
  <c r="J7" i="27"/>
  <c r="H22" i="27"/>
  <c r="J9" i="27"/>
  <c r="C34" i="27"/>
  <c r="F34" i="27" s="1"/>
  <c r="H34" i="27" s="1"/>
  <c r="J34" i="27" s="1"/>
  <c r="L34" i="27" s="1"/>
  <c r="E33" i="27"/>
  <c r="I21" i="27"/>
  <c r="F24" i="27"/>
  <c r="I24" i="27" s="1"/>
  <c r="K30" i="27"/>
  <c r="J30" i="27"/>
  <c r="K26" i="27"/>
  <c r="J26" i="27"/>
  <c r="K8" i="27"/>
  <c r="J8" i="27"/>
  <c r="H21" i="27"/>
  <c r="F23" i="27"/>
  <c r="K21" i="27" l="1"/>
  <c r="H24" i="27"/>
  <c r="K24" i="27" s="1"/>
  <c r="H23" i="27"/>
  <c r="K11" i="27"/>
  <c r="F31" i="27"/>
  <c r="F25" i="27"/>
  <c r="I25" i="27" s="1"/>
  <c r="F28" i="27"/>
  <c r="I23" i="27"/>
  <c r="M8" i="27"/>
  <c r="J21" i="27"/>
  <c r="L8" i="27"/>
  <c r="L21" i="27" s="1"/>
  <c r="L24" i="27" s="1"/>
  <c r="M26" i="27"/>
  <c r="L26" i="27"/>
  <c r="M30" i="27"/>
  <c r="L30" i="27"/>
  <c r="L9" i="27"/>
  <c r="L22" i="27" s="1"/>
  <c r="J22" i="27"/>
  <c r="J11" i="27"/>
  <c r="L7" i="27"/>
  <c r="J15" i="27"/>
  <c r="M15" i="27" s="1"/>
  <c r="M7" i="27"/>
  <c r="H15" i="27"/>
  <c r="K15" i="27" s="1"/>
  <c r="L11" i="27" l="1"/>
  <c r="F29" i="27"/>
  <c r="I29" i="27" s="1"/>
  <c r="I28" i="27"/>
  <c r="F32" i="27"/>
  <c r="I31" i="27"/>
  <c r="H31" i="27"/>
  <c r="H25" i="27"/>
  <c r="K25" i="27" s="1"/>
  <c r="H28" i="27"/>
  <c r="K23" i="27"/>
  <c r="J23" i="27"/>
  <c r="M11" i="27"/>
  <c r="M21" i="27"/>
  <c r="J24" i="27"/>
  <c r="M24" i="27" s="1"/>
  <c r="J31" i="27" l="1"/>
  <c r="J25" i="27"/>
  <c r="M25" i="27" s="1"/>
  <c r="J28" i="27"/>
  <c r="M23" i="27"/>
  <c r="H29" i="27"/>
  <c r="K29" i="27" s="1"/>
  <c r="K28" i="27"/>
  <c r="H32" i="27"/>
  <c r="K31" i="27"/>
  <c r="F33" i="27"/>
  <c r="I32" i="27"/>
  <c r="L23" i="27"/>
  <c r="L15" i="27"/>
  <c r="L31" i="27" l="1"/>
  <c r="L32" i="27" s="1"/>
  <c r="L25" i="27"/>
  <c r="L28" i="27"/>
  <c r="L29" i="27" s="1"/>
  <c r="F42" i="27"/>
  <c r="I33" i="27"/>
  <c r="H33" i="27"/>
  <c r="K32" i="27"/>
  <c r="J29" i="27"/>
  <c r="M29" i="27" s="1"/>
  <c r="M28" i="27"/>
  <c r="J32" i="27"/>
  <c r="M31" i="27"/>
  <c r="L33" i="27" l="1"/>
  <c r="L42" i="27" s="1"/>
  <c r="L43" i="27" s="1"/>
  <c r="J33" i="27"/>
  <c r="M32" i="27"/>
  <c r="H42" i="27"/>
  <c r="K33" i="27"/>
  <c r="F43" i="27"/>
  <c r="I43" i="27" s="1"/>
  <c r="I42" i="27"/>
  <c r="H43" i="27" l="1"/>
  <c r="K43" i="27" s="1"/>
  <c r="K42" i="27"/>
  <c r="J42" i="27"/>
  <c r="M33" i="27"/>
  <c r="J43" i="27" l="1"/>
  <c r="M43" i="27" s="1"/>
  <c r="M42" i="27"/>
  <c r="G20" i="26" l="1"/>
  <c r="E20" i="26"/>
  <c r="L14" i="26"/>
  <c r="J14" i="26"/>
  <c r="H14" i="26"/>
  <c r="F14" i="26"/>
  <c r="D14" i="26"/>
  <c r="C14" i="26"/>
  <c r="J13" i="26"/>
  <c r="L13" i="26" s="1"/>
  <c r="H13" i="26"/>
  <c r="G11" i="26"/>
  <c r="F11" i="26"/>
  <c r="F20" i="26" s="1"/>
  <c r="I20" i="26" s="1"/>
  <c r="E11" i="26"/>
  <c r="I9" i="26"/>
  <c r="G9" i="26"/>
  <c r="E9" i="26"/>
  <c r="F8" i="26"/>
  <c r="H8" i="26" s="1"/>
  <c r="J8" i="26" s="1"/>
  <c r="L8" i="26" s="1"/>
  <c r="D8" i="26"/>
  <c r="C8" i="26"/>
  <c r="I7" i="26"/>
  <c r="H7" i="26"/>
  <c r="K7" i="26" s="1"/>
  <c r="G7" i="26"/>
  <c r="E7" i="26"/>
  <c r="J7" i="26" l="1"/>
  <c r="H9" i="26"/>
  <c r="I11" i="26"/>
  <c r="M7" i="26" l="1"/>
  <c r="J9" i="26"/>
  <c r="L7" i="26"/>
  <c r="L9" i="26" s="1"/>
  <c r="K9" i="26"/>
  <c r="H11" i="26"/>
  <c r="H20" i="26" l="1"/>
  <c r="K20" i="26" s="1"/>
  <c r="K11" i="26"/>
  <c r="N9" i="26"/>
  <c r="M9" i="26"/>
  <c r="J12" i="26"/>
  <c r="J11" i="26"/>
  <c r="L12" i="26" s="1"/>
  <c r="L20" i="26" s="1"/>
  <c r="J20" i="26" l="1"/>
  <c r="M20" i="26" s="1"/>
  <c r="M12" i="26"/>
  <c r="H23" i="25" l="1"/>
  <c r="H21" i="25"/>
  <c r="F21" i="25"/>
  <c r="D21" i="25"/>
  <c r="F20" i="25"/>
  <c r="D20" i="25"/>
  <c r="M13" i="25"/>
  <c r="K13" i="25"/>
  <c r="I13" i="25"/>
  <c r="G13" i="25"/>
  <c r="L11" i="25"/>
  <c r="J11" i="25"/>
  <c r="I11" i="25"/>
  <c r="K11" i="25" s="1"/>
  <c r="H11" i="25"/>
  <c r="F11" i="25"/>
  <c r="D11" i="25"/>
  <c r="H10" i="25"/>
  <c r="F10" i="25"/>
  <c r="D10" i="25"/>
  <c r="E8" i="25"/>
  <c r="C8" i="25"/>
  <c r="G8" i="25" s="1"/>
  <c r="I8" i="25" s="1"/>
  <c r="K8" i="25" s="1"/>
  <c r="M8" i="25" s="1"/>
  <c r="B8" i="25"/>
  <c r="H7" i="25"/>
  <c r="F7" i="25"/>
  <c r="E7" i="25"/>
  <c r="C7" i="25"/>
  <c r="G7" i="25" s="1"/>
  <c r="B7" i="25"/>
  <c r="D7" i="25" s="1"/>
  <c r="J6" i="25"/>
  <c r="I6" i="25"/>
  <c r="L6" i="25" s="1"/>
  <c r="H6" i="25"/>
  <c r="F6" i="25"/>
  <c r="D6" i="25"/>
  <c r="M11" i="25" l="1"/>
  <c r="N11" i="25"/>
  <c r="I7" i="25"/>
  <c r="G10" i="25"/>
  <c r="J7" i="25"/>
  <c r="K6" i="25"/>
  <c r="I10" i="25"/>
  <c r="L10" i="25" l="1"/>
  <c r="I12" i="25"/>
  <c r="I21" i="25" s="1"/>
  <c r="K7" i="25"/>
  <c r="L7" i="25"/>
  <c r="N6" i="25"/>
  <c r="M6" i="25"/>
  <c r="G12" i="25"/>
  <c r="G21" i="25" s="1"/>
  <c r="J10" i="25"/>
  <c r="M10" i="25" l="1"/>
  <c r="M12" i="25" s="1"/>
  <c r="M21" i="25" s="1"/>
  <c r="M23" i="25" s="1"/>
  <c r="M7" i="25"/>
  <c r="N7" i="25"/>
  <c r="G23" i="25"/>
  <c r="J23" i="25" s="1"/>
  <c r="J21" i="25"/>
  <c r="K10" i="25"/>
  <c r="I23" i="25"/>
  <c r="L23" i="25" s="1"/>
  <c r="L21" i="25"/>
  <c r="K12" i="25" l="1"/>
  <c r="K21" i="25" s="1"/>
  <c r="N10" i="25"/>
  <c r="K23" i="25" l="1"/>
  <c r="N23" i="25" s="1"/>
  <c r="N21" i="25"/>
  <c r="F51" i="24" l="1"/>
  <c r="D51" i="24"/>
  <c r="B51" i="24"/>
  <c r="N40" i="24"/>
  <c r="L40" i="24"/>
  <c r="J40" i="24"/>
  <c r="H40" i="24"/>
  <c r="H29" i="24"/>
  <c r="K27" i="24"/>
  <c r="M27" i="24" s="1"/>
  <c r="O27" i="24" s="1"/>
  <c r="K26" i="24"/>
  <c r="M26" i="24" s="1"/>
  <c r="O26" i="24" s="1"/>
  <c r="K25" i="24"/>
  <c r="M25" i="24" s="1"/>
  <c r="O25" i="24" s="1"/>
  <c r="K24" i="24"/>
  <c r="M24" i="24" s="1"/>
  <c r="O24" i="24" s="1"/>
  <c r="K23" i="24"/>
  <c r="M23" i="24" s="1"/>
  <c r="O23" i="24" s="1"/>
  <c r="K22" i="24"/>
  <c r="M22" i="24" s="1"/>
  <c r="O22" i="24" s="1"/>
  <c r="K21" i="24"/>
  <c r="M21" i="24" s="1"/>
  <c r="O21" i="24" s="1"/>
  <c r="K20" i="24"/>
  <c r="M20" i="24" s="1"/>
  <c r="O20" i="24" s="1"/>
  <c r="K19" i="24"/>
  <c r="M19" i="24" s="1"/>
  <c r="O19" i="24" s="1"/>
  <c r="K18" i="24"/>
  <c r="M18" i="24" s="1"/>
  <c r="O18" i="24" s="1"/>
  <c r="F6" i="24"/>
  <c r="G13" i="24" s="1"/>
  <c r="I13" i="24" s="1"/>
  <c r="K13" i="24" s="1"/>
  <c r="M13" i="24" s="1"/>
  <c r="O13" i="24" s="1"/>
  <c r="D6" i="24"/>
  <c r="B6" i="24"/>
  <c r="C13" i="24" s="1"/>
  <c r="H73" i="23"/>
  <c r="F73" i="23"/>
  <c r="D73" i="23"/>
  <c r="M65" i="23"/>
  <c r="K65" i="23"/>
  <c r="I65" i="23"/>
  <c r="G65" i="23"/>
  <c r="E59" i="23"/>
  <c r="H59" i="23" s="1"/>
  <c r="C59" i="23"/>
  <c r="F59" i="23" s="1"/>
  <c r="B59" i="23"/>
  <c r="D59" i="23" s="1"/>
  <c r="E58" i="23"/>
  <c r="E60" i="23" s="1"/>
  <c r="H60" i="23" s="1"/>
  <c r="C58" i="23"/>
  <c r="C60" i="23" s="1"/>
  <c r="F60" i="23" s="1"/>
  <c r="B58" i="23"/>
  <c r="B60" i="23" s="1"/>
  <c r="D60" i="23" s="1"/>
  <c r="M56" i="23"/>
  <c r="K56" i="23"/>
  <c r="N56" i="23" s="1"/>
  <c r="I56" i="23"/>
  <c r="L56" i="23" s="1"/>
  <c r="G56" i="23"/>
  <c r="J56" i="23" s="1"/>
  <c r="E56" i="23"/>
  <c r="H56" i="23" s="1"/>
  <c r="C56" i="23"/>
  <c r="F56" i="23" s="1"/>
  <c r="B56" i="23"/>
  <c r="D56" i="23" s="1"/>
  <c r="N55" i="23"/>
  <c r="M55" i="23"/>
  <c r="M57" i="23" s="1"/>
  <c r="L55" i="23"/>
  <c r="K55" i="23"/>
  <c r="K57" i="23" s="1"/>
  <c r="N57" i="23" s="1"/>
  <c r="J55" i="23"/>
  <c r="I55" i="23"/>
  <c r="I57" i="23" s="1"/>
  <c r="L57" i="23" s="1"/>
  <c r="G55" i="23"/>
  <c r="G57" i="23" s="1"/>
  <c r="J57" i="23" s="1"/>
  <c r="E55" i="23"/>
  <c r="E57" i="23" s="1"/>
  <c r="H57" i="23" s="1"/>
  <c r="C55" i="23"/>
  <c r="C57" i="23" s="1"/>
  <c r="F57" i="23" s="1"/>
  <c r="B55" i="23"/>
  <c r="B57" i="23" s="1"/>
  <c r="D57" i="23" s="1"/>
  <c r="E50" i="23"/>
  <c r="H50" i="23" s="1"/>
  <c r="C50" i="23"/>
  <c r="F50" i="23" s="1"/>
  <c r="B50" i="23"/>
  <c r="D50" i="23" s="1"/>
  <c r="H49" i="23"/>
  <c r="F49" i="23"/>
  <c r="D49" i="23"/>
  <c r="H48" i="23"/>
  <c r="F48" i="23"/>
  <c r="D48" i="23"/>
  <c r="M47" i="23"/>
  <c r="K47" i="23"/>
  <c r="N47" i="23" s="1"/>
  <c r="I47" i="23"/>
  <c r="L47" i="23" s="1"/>
  <c r="G47" i="23"/>
  <c r="J47" i="23" s="1"/>
  <c r="E47" i="23"/>
  <c r="H47" i="23" s="1"/>
  <c r="C47" i="23"/>
  <c r="F47" i="23" s="1"/>
  <c r="B47" i="23"/>
  <c r="D47" i="23" s="1"/>
  <c r="N46" i="23"/>
  <c r="L46" i="23"/>
  <c r="J46" i="23"/>
  <c r="H46" i="23"/>
  <c r="G49" i="23" s="1"/>
  <c r="F46" i="23"/>
  <c r="D46" i="23"/>
  <c r="N45" i="23"/>
  <c r="L45" i="23"/>
  <c r="J45" i="23"/>
  <c r="H45" i="23"/>
  <c r="F45" i="23"/>
  <c r="D45" i="23"/>
  <c r="M42" i="23"/>
  <c r="M52" i="23" s="1"/>
  <c r="M62" i="23" s="1"/>
  <c r="K42" i="23"/>
  <c r="K52" i="23" s="1"/>
  <c r="K62" i="23" s="1"/>
  <c r="I42" i="23"/>
  <c r="I52" i="23" s="1"/>
  <c r="I62" i="23" s="1"/>
  <c r="G42" i="23"/>
  <c r="G52" i="23" s="1"/>
  <c r="H40" i="23"/>
  <c r="F40" i="23"/>
  <c r="E40" i="23"/>
  <c r="C40" i="23"/>
  <c r="B40" i="23"/>
  <c r="D40" i="23" s="1"/>
  <c r="H39" i="23"/>
  <c r="F39" i="23"/>
  <c r="D39" i="23"/>
  <c r="H38" i="23"/>
  <c r="F38" i="23"/>
  <c r="D38" i="23"/>
  <c r="M37" i="23"/>
  <c r="K37" i="23"/>
  <c r="N37" i="23" s="1"/>
  <c r="I37" i="23"/>
  <c r="L37" i="23" s="1"/>
  <c r="G37" i="23"/>
  <c r="J37" i="23" s="1"/>
  <c r="E37" i="23"/>
  <c r="H37" i="23" s="1"/>
  <c r="C37" i="23"/>
  <c r="F37" i="23" s="1"/>
  <c r="B37" i="23"/>
  <c r="D37" i="23" s="1"/>
  <c r="N36" i="23"/>
  <c r="L36" i="23"/>
  <c r="J36" i="23"/>
  <c r="H36" i="23"/>
  <c r="G39" i="23" s="1"/>
  <c r="F36" i="23"/>
  <c r="D36" i="23"/>
  <c r="N35" i="23"/>
  <c r="L35" i="23"/>
  <c r="J35" i="23"/>
  <c r="H35" i="23"/>
  <c r="G38" i="23" s="1"/>
  <c r="F35" i="23"/>
  <c r="D35" i="23"/>
  <c r="H30" i="23"/>
  <c r="F30" i="23"/>
  <c r="E30" i="23"/>
  <c r="C30" i="23"/>
  <c r="B30" i="23"/>
  <c r="D30" i="23" s="1"/>
  <c r="H29" i="23"/>
  <c r="F29" i="23"/>
  <c r="D29" i="23"/>
  <c r="H28" i="23"/>
  <c r="F28" i="23"/>
  <c r="D28" i="23"/>
  <c r="M27" i="23"/>
  <c r="K27" i="23"/>
  <c r="N27" i="23" s="1"/>
  <c r="I27" i="23"/>
  <c r="L27" i="23" s="1"/>
  <c r="G27" i="23"/>
  <c r="J27" i="23" s="1"/>
  <c r="E27" i="23"/>
  <c r="H27" i="23" s="1"/>
  <c r="C27" i="23"/>
  <c r="F27" i="23" s="1"/>
  <c r="B27" i="23"/>
  <c r="D27" i="23" s="1"/>
  <c r="N26" i="23"/>
  <c r="L26" i="23"/>
  <c r="J26" i="23"/>
  <c r="H26" i="23"/>
  <c r="G29" i="23" s="1"/>
  <c r="F26" i="23"/>
  <c r="D26" i="23"/>
  <c r="N25" i="23"/>
  <c r="L25" i="23"/>
  <c r="J25" i="23"/>
  <c r="H25" i="23"/>
  <c r="G28" i="23" s="1"/>
  <c r="F25" i="23"/>
  <c r="D25" i="23"/>
  <c r="H20" i="23"/>
  <c r="F20" i="23"/>
  <c r="E20" i="23"/>
  <c r="C20" i="23"/>
  <c r="B20" i="23"/>
  <c r="D20" i="23" s="1"/>
  <c r="H19" i="23"/>
  <c r="G19" i="23"/>
  <c r="I19" i="23" s="1"/>
  <c r="F19" i="23"/>
  <c r="D19" i="23"/>
  <c r="H18" i="23"/>
  <c r="G18" i="23"/>
  <c r="I18" i="23" s="1"/>
  <c r="F18" i="23"/>
  <c r="D18" i="23"/>
  <c r="M17" i="23"/>
  <c r="K17" i="23"/>
  <c r="N17" i="23" s="1"/>
  <c r="I17" i="23"/>
  <c r="L17" i="23" s="1"/>
  <c r="G17" i="23"/>
  <c r="J17" i="23" s="1"/>
  <c r="E17" i="23"/>
  <c r="H17" i="23" s="1"/>
  <c r="C17" i="23"/>
  <c r="F17" i="23" s="1"/>
  <c r="B17" i="23"/>
  <c r="D17" i="23" s="1"/>
  <c r="N16" i="23"/>
  <c r="L16" i="23"/>
  <c r="J16" i="23"/>
  <c r="H16" i="23"/>
  <c r="F16" i="23"/>
  <c r="D16" i="23"/>
  <c r="N15" i="23"/>
  <c r="L15" i="23"/>
  <c r="J15" i="23"/>
  <c r="H15" i="23"/>
  <c r="F15" i="23"/>
  <c r="D15" i="23"/>
  <c r="B12" i="23"/>
  <c r="B61" i="23" s="1"/>
  <c r="E11" i="23"/>
  <c r="E12" i="23" s="1"/>
  <c r="C11" i="23"/>
  <c r="C12" i="23" s="1"/>
  <c r="B11" i="23"/>
  <c r="D11" i="23" s="1"/>
  <c r="H10" i="23"/>
  <c r="F10" i="23"/>
  <c r="D10" i="23"/>
  <c r="H9" i="23"/>
  <c r="F9" i="23"/>
  <c r="D9" i="23"/>
  <c r="N8" i="23"/>
  <c r="M8" i="23"/>
  <c r="L8" i="23"/>
  <c r="K8" i="23"/>
  <c r="J8" i="23"/>
  <c r="I8" i="23"/>
  <c r="H8" i="23"/>
  <c r="G8" i="23"/>
  <c r="F8" i="23"/>
  <c r="E8" i="23"/>
  <c r="C8" i="23"/>
  <c r="B8" i="23"/>
  <c r="D8" i="23" s="1"/>
  <c r="N7" i="23"/>
  <c r="L7" i="23"/>
  <c r="J7" i="23"/>
  <c r="H7" i="23"/>
  <c r="F7" i="23"/>
  <c r="D7" i="23"/>
  <c r="N6" i="23"/>
  <c r="L6" i="23"/>
  <c r="J6" i="23"/>
  <c r="H6" i="23"/>
  <c r="F6" i="23"/>
  <c r="D6" i="23"/>
  <c r="C61" i="23" l="1"/>
  <c r="C51" i="23"/>
  <c r="C41" i="23"/>
  <c r="C31" i="23"/>
  <c r="C21" i="23"/>
  <c r="K18" i="23"/>
  <c r="I20" i="23"/>
  <c r="L18" i="23"/>
  <c r="K19" i="23"/>
  <c r="L19" i="23"/>
  <c r="E61" i="23"/>
  <c r="E51" i="23"/>
  <c r="E41" i="23"/>
  <c r="E31" i="23"/>
  <c r="E21" i="23"/>
  <c r="I28" i="23"/>
  <c r="G30" i="23"/>
  <c r="J28" i="23"/>
  <c r="I29" i="23"/>
  <c r="J29" i="23"/>
  <c r="I38" i="23"/>
  <c r="G40" i="23"/>
  <c r="J38" i="23"/>
  <c r="I39" i="23"/>
  <c r="J39" i="23"/>
  <c r="G62" i="23"/>
  <c r="G48" i="23"/>
  <c r="G9" i="23" s="1"/>
  <c r="I49" i="23"/>
  <c r="J49" i="23"/>
  <c r="F11" i="23"/>
  <c r="H11" i="23"/>
  <c r="G12" i="23"/>
  <c r="J18" i="23"/>
  <c r="J19" i="23"/>
  <c r="G20" i="23"/>
  <c r="B21" i="23"/>
  <c r="B31" i="23"/>
  <c r="B41" i="23"/>
  <c r="B51" i="23"/>
  <c r="D55" i="23"/>
  <c r="F55" i="23"/>
  <c r="H55" i="23"/>
  <c r="D58" i="23"/>
  <c r="F58" i="23"/>
  <c r="H58" i="23"/>
  <c r="G59" i="23"/>
  <c r="D62" i="24"/>
  <c r="E16" i="24"/>
  <c r="C7" i="24"/>
  <c r="G7" i="24"/>
  <c r="I7" i="24" s="1"/>
  <c r="K7" i="24" s="1"/>
  <c r="M7" i="24" s="1"/>
  <c r="O7" i="24" s="1"/>
  <c r="E8" i="24"/>
  <c r="C9" i="24"/>
  <c r="G9" i="24"/>
  <c r="I9" i="24" s="1"/>
  <c r="K9" i="24" s="1"/>
  <c r="M9" i="24" s="1"/>
  <c r="O9" i="24" s="1"/>
  <c r="E10" i="24"/>
  <c r="C11" i="24"/>
  <c r="G11" i="24"/>
  <c r="I11" i="24" s="1"/>
  <c r="K11" i="24" s="1"/>
  <c r="M11" i="24" s="1"/>
  <c r="O11" i="24" s="1"/>
  <c r="E12" i="24"/>
  <c r="E14" i="24"/>
  <c r="G58" i="23"/>
  <c r="B62" i="24"/>
  <c r="C16" i="24"/>
  <c r="C15" i="24"/>
  <c r="F62" i="24"/>
  <c r="G16" i="24"/>
  <c r="I16" i="24" s="1"/>
  <c r="K16" i="24" s="1"/>
  <c r="M16" i="24" s="1"/>
  <c r="O16" i="24" s="1"/>
  <c r="G15" i="24"/>
  <c r="I15" i="24" s="1"/>
  <c r="K15" i="24" s="1"/>
  <c r="M15" i="24" s="1"/>
  <c r="O15" i="24" s="1"/>
  <c r="E7" i="24"/>
  <c r="C8" i="24"/>
  <c r="G8" i="24"/>
  <c r="I8" i="24" s="1"/>
  <c r="K8" i="24" s="1"/>
  <c r="M8" i="24" s="1"/>
  <c r="O8" i="24" s="1"/>
  <c r="E9" i="24"/>
  <c r="C10" i="24"/>
  <c r="G10" i="24"/>
  <c r="I10" i="24" s="1"/>
  <c r="K10" i="24" s="1"/>
  <c r="M10" i="24" s="1"/>
  <c r="O10" i="24" s="1"/>
  <c r="E11" i="24"/>
  <c r="C12" i="24"/>
  <c r="G12" i="24"/>
  <c r="I12" i="24" s="1"/>
  <c r="K12" i="24" s="1"/>
  <c r="M12" i="24" s="1"/>
  <c r="O12" i="24" s="1"/>
  <c r="E13" i="24"/>
  <c r="C14" i="24"/>
  <c r="G14" i="24"/>
  <c r="I14" i="24" s="1"/>
  <c r="K14" i="24" s="1"/>
  <c r="M14" i="24" s="1"/>
  <c r="O14" i="24" s="1"/>
  <c r="E15" i="24"/>
  <c r="J9" i="23" l="1"/>
  <c r="J59" i="23"/>
  <c r="I59" i="23"/>
  <c r="G61" i="23"/>
  <c r="G51" i="23"/>
  <c r="G41" i="23"/>
  <c r="G31" i="23"/>
  <c r="G21" i="23"/>
  <c r="I12" i="23"/>
  <c r="K49" i="23"/>
  <c r="L49" i="23"/>
  <c r="G43" i="23"/>
  <c r="J43" i="23" s="1"/>
  <c r="J40" i="23"/>
  <c r="K28" i="23"/>
  <c r="I30" i="23"/>
  <c r="L28" i="23"/>
  <c r="M19" i="23"/>
  <c r="N19" i="23"/>
  <c r="M18" i="23"/>
  <c r="K20" i="23"/>
  <c r="N18" i="23"/>
  <c r="G60" i="23"/>
  <c r="I58" i="23"/>
  <c r="J58" i="23"/>
  <c r="G23" i="23"/>
  <c r="J23" i="23" s="1"/>
  <c r="J20" i="23"/>
  <c r="I48" i="23"/>
  <c r="G50" i="23"/>
  <c r="J48" i="23"/>
  <c r="G10" i="23"/>
  <c r="J10" i="23" s="1"/>
  <c r="K39" i="23"/>
  <c r="L39" i="23"/>
  <c r="K38" i="23"/>
  <c r="I40" i="23"/>
  <c r="L38" i="23"/>
  <c r="K29" i="23"/>
  <c r="L29" i="23"/>
  <c r="G33" i="23"/>
  <c r="J33" i="23" s="1"/>
  <c r="J30" i="23"/>
  <c r="I9" i="23"/>
  <c r="L20" i="23"/>
  <c r="L9" i="23" l="1"/>
  <c r="M29" i="23"/>
  <c r="N29" i="23"/>
  <c r="L40" i="23"/>
  <c r="G53" i="23"/>
  <c r="J53" i="23" s="1"/>
  <c r="J50" i="23"/>
  <c r="G63" i="23"/>
  <c r="J60" i="23"/>
  <c r="M20" i="23"/>
  <c r="M28" i="23"/>
  <c r="M30" i="23" s="1"/>
  <c r="K30" i="23"/>
  <c r="N28" i="23"/>
  <c r="M49" i="23"/>
  <c r="N49" i="23"/>
  <c r="G11" i="23"/>
  <c r="J11" i="23" s="1"/>
  <c r="M38" i="23"/>
  <c r="M40" i="23" s="1"/>
  <c r="K40" i="23"/>
  <c r="N38" i="23"/>
  <c r="M39" i="23"/>
  <c r="N39" i="23"/>
  <c r="K48" i="23"/>
  <c r="I50" i="23"/>
  <c r="L48" i="23"/>
  <c r="I60" i="23"/>
  <c r="K58" i="23"/>
  <c r="L58" i="23"/>
  <c r="K9" i="23"/>
  <c r="N20" i="23"/>
  <c r="L30" i="23"/>
  <c r="I61" i="23"/>
  <c r="I51" i="23"/>
  <c r="I41" i="23"/>
  <c r="I43" i="23" s="1"/>
  <c r="L43" i="23" s="1"/>
  <c r="I31" i="23"/>
  <c r="I33" i="23" s="1"/>
  <c r="L33" i="23" s="1"/>
  <c r="I21" i="23"/>
  <c r="I23" i="23" s="1"/>
  <c r="L23" i="23" s="1"/>
  <c r="K12" i="23"/>
  <c r="L59" i="23"/>
  <c r="K59" i="23"/>
  <c r="I10" i="23"/>
  <c r="L10" i="23" s="1"/>
  <c r="N59" i="23" l="1"/>
  <c r="M59" i="23"/>
  <c r="M10" i="23" s="1"/>
  <c r="K61" i="23"/>
  <c r="K51" i="23"/>
  <c r="K41" i="23"/>
  <c r="K31" i="23"/>
  <c r="K21" i="23"/>
  <c r="K23" i="23" s="1"/>
  <c r="N23" i="23" s="1"/>
  <c r="M12" i="23"/>
  <c r="N9" i="23"/>
  <c r="K60" i="23"/>
  <c r="M58" i="23"/>
  <c r="M60" i="23" s="1"/>
  <c r="N58" i="23"/>
  <c r="M48" i="23"/>
  <c r="M50" i="23" s="1"/>
  <c r="K50" i="23"/>
  <c r="N48" i="23"/>
  <c r="N40" i="23"/>
  <c r="K43" i="23"/>
  <c r="N43" i="23" s="1"/>
  <c r="N30" i="23"/>
  <c r="K33" i="23"/>
  <c r="N33" i="23" s="1"/>
  <c r="M9" i="23"/>
  <c r="M11" i="23" s="1"/>
  <c r="K10" i="23"/>
  <c r="N10" i="23" s="1"/>
  <c r="I63" i="23"/>
  <c r="L60" i="23"/>
  <c r="L50" i="23"/>
  <c r="I53" i="23"/>
  <c r="L53" i="23" s="1"/>
  <c r="G64" i="23"/>
  <c r="G73" i="23" s="1"/>
  <c r="J63" i="23"/>
  <c r="I11" i="23"/>
  <c r="L11" i="23" s="1"/>
  <c r="H6" i="24" l="1"/>
  <c r="J73" i="23"/>
  <c r="M61" i="23"/>
  <c r="M63" i="23" s="1"/>
  <c r="M51" i="23"/>
  <c r="M53" i="23" s="1"/>
  <c r="M41" i="23"/>
  <c r="M43" i="23" s="1"/>
  <c r="M31" i="23"/>
  <c r="M33" i="23" s="1"/>
  <c r="M21" i="23"/>
  <c r="M23" i="23" s="1"/>
  <c r="I64" i="23"/>
  <c r="I73" i="23" s="1"/>
  <c r="L63" i="23"/>
  <c r="N50" i="23"/>
  <c r="K53" i="23"/>
  <c r="N53" i="23" s="1"/>
  <c r="K63" i="23"/>
  <c r="N60" i="23"/>
  <c r="K11" i="23"/>
  <c r="N11" i="23" s="1"/>
  <c r="M64" i="23" l="1"/>
  <c r="M73" i="23" s="1"/>
  <c r="N6" i="24" s="1"/>
  <c r="K64" i="23"/>
  <c r="K73" i="23" s="1"/>
  <c r="N63" i="23"/>
  <c r="J6" i="24"/>
  <c r="L73" i="23"/>
  <c r="J39" i="24"/>
  <c r="L39" i="24" s="1"/>
  <c r="J37" i="24"/>
  <c r="L37" i="24" s="1"/>
  <c r="J35" i="24"/>
  <c r="L35" i="24" s="1"/>
  <c r="J33" i="24"/>
  <c r="L33" i="24" s="1"/>
  <c r="J31" i="24"/>
  <c r="L31" i="24" s="1"/>
  <c r="J38" i="24"/>
  <c r="L38" i="24" s="1"/>
  <c r="J36" i="24"/>
  <c r="L36" i="24" s="1"/>
  <c r="J34" i="24"/>
  <c r="L34" i="24" s="1"/>
  <c r="J32" i="24"/>
  <c r="L32" i="24" s="1"/>
  <c r="J30" i="24"/>
  <c r="H15" i="24"/>
  <c r="H26" i="24" s="1"/>
  <c r="H60" i="24" s="1"/>
  <c r="H16" i="24"/>
  <c r="H27" i="24" s="1"/>
  <c r="H61" i="24" s="1"/>
  <c r="H13" i="24"/>
  <c r="H24" i="24" s="1"/>
  <c r="H58" i="24" s="1"/>
  <c r="H11" i="24"/>
  <c r="H22" i="24" s="1"/>
  <c r="H56" i="24" s="1"/>
  <c r="H9" i="24"/>
  <c r="H20" i="24" s="1"/>
  <c r="H54" i="24" s="1"/>
  <c r="H7" i="24"/>
  <c r="H18" i="24" s="1"/>
  <c r="H14" i="24"/>
  <c r="H25" i="24" s="1"/>
  <c r="H59" i="24" s="1"/>
  <c r="H12" i="24"/>
  <c r="H23" i="24" s="1"/>
  <c r="H57" i="24" s="1"/>
  <c r="H10" i="24"/>
  <c r="H21" i="24" s="1"/>
  <c r="H55" i="24" s="1"/>
  <c r="H8" i="24"/>
  <c r="H19" i="24" s="1"/>
  <c r="H53" i="24" s="1"/>
  <c r="H52" i="24" l="1"/>
  <c r="H51" i="24" s="1"/>
  <c r="H62" i="24" s="1"/>
  <c r="H17" i="24"/>
  <c r="J15" i="24"/>
  <c r="J26" i="24" s="1"/>
  <c r="J60" i="24" s="1"/>
  <c r="J16" i="24"/>
  <c r="J27" i="24" s="1"/>
  <c r="J61" i="24" s="1"/>
  <c r="J13" i="24"/>
  <c r="J24" i="24" s="1"/>
  <c r="J58" i="24" s="1"/>
  <c r="J11" i="24"/>
  <c r="J22" i="24" s="1"/>
  <c r="J56" i="24" s="1"/>
  <c r="J9" i="24"/>
  <c r="J20" i="24" s="1"/>
  <c r="J54" i="24" s="1"/>
  <c r="J7" i="24"/>
  <c r="J18" i="24" s="1"/>
  <c r="J14" i="24"/>
  <c r="J25" i="24" s="1"/>
  <c r="J59" i="24" s="1"/>
  <c r="J12" i="24"/>
  <c r="J23" i="24" s="1"/>
  <c r="J57" i="24" s="1"/>
  <c r="J10" i="24"/>
  <c r="J21" i="24" s="1"/>
  <c r="J55" i="24" s="1"/>
  <c r="J8" i="24"/>
  <c r="J19" i="24" s="1"/>
  <c r="J53" i="24" s="1"/>
  <c r="L6" i="24"/>
  <c r="N73" i="23"/>
  <c r="N32" i="24" s="1"/>
  <c r="L30" i="24"/>
  <c r="J29" i="24"/>
  <c r="N34" i="24"/>
  <c r="N38" i="24"/>
  <c r="N33" i="24"/>
  <c r="N37" i="24"/>
  <c r="N15" i="24"/>
  <c r="N26" i="24" s="1"/>
  <c r="N60" i="24" s="1"/>
  <c r="N16" i="24"/>
  <c r="N27" i="24" s="1"/>
  <c r="N14" i="24"/>
  <c r="N25" i="24" s="1"/>
  <c r="N59" i="24" s="1"/>
  <c r="N13" i="24"/>
  <c r="N24" i="24" s="1"/>
  <c r="N11" i="24"/>
  <c r="N22" i="24" s="1"/>
  <c r="N56" i="24" s="1"/>
  <c r="N9" i="24"/>
  <c r="N20" i="24" s="1"/>
  <c r="N7" i="24"/>
  <c r="N18" i="24" s="1"/>
  <c r="N12" i="24"/>
  <c r="N23" i="24" s="1"/>
  <c r="N10" i="24"/>
  <c r="N21" i="24" s="1"/>
  <c r="N55" i="24" s="1"/>
  <c r="N8" i="24"/>
  <c r="N19" i="24" s="1"/>
  <c r="N17" i="24" l="1"/>
  <c r="J17" i="24"/>
  <c r="J52" i="24"/>
  <c r="J51" i="24" s="1"/>
  <c r="J62" i="24" s="1"/>
  <c r="N35" i="24"/>
  <c r="N36" i="24"/>
  <c r="N57" i="24"/>
  <c r="N54" i="24"/>
  <c r="N58" i="24"/>
  <c r="N30" i="24"/>
  <c r="L29" i="24"/>
  <c r="L15" i="24"/>
  <c r="L26" i="24" s="1"/>
  <c r="L60" i="24" s="1"/>
  <c r="L16" i="24"/>
  <c r="L27" i="24" s="1"/>
  <c r="L61" i="24" s="1"/>
  <c r="L13" i="24"/>
  <c r="L24" i="24" s="1"/>
  <c r="L58" i="24" s="1"/>
  <c r="L11" i="24"/>
  <c r="L22" i="24" s="1"/>
  <c r="L56" i="24" s="1"/>
  <c r="L9" i="24"/>
  <c r="L20" i="24" s="1"/>
  <c r="L54" i="24" s="1"/>
  <c r="L7" i="24"/>
  <c r="L18" i="24" s="1"/>
  <c r="L14" i="24"/>
  <c r="L25" i="24" s="1"/>
  <c r="L59" i="24" s="1"/>
  <c r="L12" i="24"/>
  <c r="L23" i="24" s="1"/>
  <c r="L57" i="24" s="1"/>
  <c r="L10" i="24"/>
  <c r="L21" i="24" s="1"/>
  <c r="L55" i="24" s="1"/>
  <c r="L8" i="24"/>
  <c r="L19" i="24" s="1"/>
  <c r="L53" i="24" s="1"/>
  <c r="N39" i="24"/>
  <c r="N61" i="24" s="1"/>
  <c r="N31" i="24"/>
  <c r="N53" i="24" s="1"/>
  <c r="L52" i="24" l="1"/>
  <c r="L51" i="24" s="1"/>
  <c r="L62" i="24" s="1"/>
  <c r="L17" i="24"/>
  <c r="N29" i="24"/>
  <c r="N52" i="24"/>
  <c r="N51" i="24" s="1"/>
  <c r="N62" i="24" s="1"/>
  <c r="H26" i="22" l="1"/>
  <c r="F26" i="22"/>
  <c r="E26" i="22"/>
  <c r="C26" i="22"/>
  <c r="B26" i="22"/>
  <c r="D26" i="22" s="1"/>
  <c r="J25" i="22"/>
  <c r="H25" i="22"/>
  <c r="F25" i="22"/>
  <c r="D25" i="22"/>
  <c r="H24" i="22"/>
  <c r="F24" i="22"/>
  <c r="D24" i="22"/>
  <c r="F23" i="22"/>
  <c r="D23" i="22"/>
  <c r="M16" i="22"/>
  <c r="K16" i="22"/>
  <c r="I16" i="22"/>
  <c r="G16" i="22"/>
  <c r="E14" i="22"/>
  <c r="C14" i="22"/>
  <c r="B14" i="22"/>
  <c r="G14" i="22" s="1"/>
  <c r="I14" i="22" s="1"/>
  <c r="K14" i="22" s="1"/>
  <c r="M14" i="22" s="1"/>
  <c r="E12" i="22"/>
  <c r="C12" i="22"/>
  <c r="G12" i="22" s="1"/>
  <c r="I12" i="22" s="1"/>
  <c r="K12" i="22" s="1"/>
  <c r="M12" i="22" s="1"/>
  <c r="B12" i="22"/>
  <c r="H11" i="22"/>
  <c r="F11" i="22"/>
  <c r="D11" i="22"/>
  <c r="J10" i="22"/>
  <c r="H10" i="22"/>
  <c r="G10" i="22"/>
  <c r="F10" i="22"/>
  <c r="D10" i="22"/>
  <c r="H9" i="22"/>
  <c r="F9" i="22"/>
  <c r="E9" i="22"/>
  <c r="C9" i="22"/>
  <c r="B9" i="22"/>
  <c r="D9" i="22" s="1"/>
  <c r="H8" i="22"/>
  <c r="G8" i="22"/>
  <c r="J8" i="22" s="1"/>
  <c r="F8" i="22"/>
  <c r="D8" i="22"/>
  <c r="H6" i="22"/>
  <c r="G6" i="22"/>
  <c r="G9" i="22" s="1"/>
  <c r="J9" i="22" s="1"/>
  <c r="F6" i="22"/>
  <c r="D6" i="22"/>
  <c r="G11" i="22" l="1"/>
  <c r="I6" i="22"/>
  <c r="I8" i="22"/>
  <c r="J6" i="22"/>
  <c r="I10" i="22"/>
  <c r="I11" i="22" l="1"/>
  <c r="K10" i="22"/>
  <c r="L10" i="22"/>
  <c r="L8" i="22"/>
  <c r="K8" i="22"/>
  <c r="G15" i="22"/>
  <c r="J11" i="22"/>
  <c r="I9" i="22"/>
  <c r="L9" i="22" s="1"/>
  <c r="L6" i="22"/>
  <c r="K6" i="22"/>
  <c r="N8" i="22" l="1"/>
  <c r="M8" i="22"/>
  <c r="I15" i="22"/>
  <c r="L11" i="22"/>
  <c r="K9" i="22"/>
  <c r="N9" i="22" s="1"/>
  <c r="N6" i="22"/>
  <c r="M6" i="22"/>
  <c r="M9" i="22" s="1"/>
  <c r="G26" i="22"/>
  <c r="I25" i="22"/>
  <c r="K11" i="22"/>
  <c r="M10" i="22"/>
  <c r="M11" i="22" s="1"/>
  <c r="M15" i="22" s="1"/>
  <c r="M26" i="22" s="1"/>
  <c r="N10" i="22"/>
  <c r="L25" i="22" l="1"/>
  <c r="I26" i="22"/>
  <c r="L26" i="22" s="1"/>
  <c r="K25" i="22"/>
  <c r="K15" i="22"/>
  <c r="N11" i="22"/>
  <c r="G24" i="22"/>
  <c r="J24" i="22" s="1"/>
  <c r="J26" i="22"/>
  <c r="K26" i="22" l="1"/>
  <c r="N26" i="22" s="1"/>
  <c r="M25" i="22"/>
  <c r="M24" i="22" s="1"/>
  <c r="N25" i="22"/>
  <c r="I24" i="22"/>
  <c r="L24" i="22" s="1"/>
  <c r="K24" i="22" l="1"/>
  <c r="N24" i="22" s="1"/>
  <c r="H26" i="21" l="1"/>
  <c r="F26" i="21"/>
  <c r="D26" i="21"/>
  <c r="F25" i="21"/>
  <c r="D25" i="21"/>
  <c r="M17" i="21"/>
  <c r="K17" i="21"/>
  <c r="I17" i="21"/>
  <c r="G17" i="21"/>
  <c r="E15" i="21"/>
  <c r="C15" i="21"/>
  <c r="G15" i="21" s="1"/>
  <c r="I15" i="21" s="1"/>
  <c r="K15" i="21" s="1"/>
  <c r="M15" i="21" s="1"/>
  <c r="B15" i="21"/>
  <c r="M14" i="21"/>
  <c r="K14" i="21"/>
  <c r="I14" i="21"/>
  <c r="G14" i="21"/>
  <c r="E13" i="21"/>
  <c r="C13" i="21"/>
  <c r="B13" i="21"/>
  <c r="G13" i="21" s="1"/>
  <c r="I13" i="21" s="1"/>
  <c r="K13" i="21" s="1"/>
  <c r="M13" i="21" s="1"/>
  <c r="H12" i="21"/>
  <c r="F12" i="21"/>
  <c r="D12" i="21"/>
  <c r="H11" i="21"/>
  <c r="G11" i="21"/>
  <c r="J11" i="21" s="1"/>
  <c r="F11" i="21"/>
  <c r="D11" i="21"/>
  <c r="E10" i="21"/>
  <c r="H10" i="21" s="1"/>
  <c r="C10" i="21"/>
  <c r="F10" i="21" s="1"/>
  <c r="B10" i="21"/>
  <c r="D10" i="21" s="1"/>
  <c r="L9" i="21"/>
  <c r="H9" i="21"/>
  <c r="F9" i="21"/>
  <c r="G9" i="21" s="1"/>
  <c r="I9" i="21" s="1"/>
  <c r="K9" i="21" s="1"/>
  <c r="M9" i="21" s="1"/>
  <c r="D9" i="21"/>
  <c r="L8" i="21"/>
  <c r="H8" i="21"/>
  <c r="F8" i="21"/>
  <c r="G8" i="21" s="1"/>
  <c r="I8" i="21" s="1"/>
  <c r="K8" i="21" s="1"/>
  <c r="M8" i="21" s="1"/>
  <c r="D8" i="21"/>
  <c r="H6" i="21"/>
  <c r="F6" i="21"/>
  <c r="D6" i="21"/>
  <c r="G6" i="21" s="1"/>
  <c r="I6" i="21" s="1"/>
  <c r="K6" i="21" s="1"/>
  <c r="M6" i="21" s="1"/>
  <c r="M10" i="21" s="1"/>
  <c r="H26" i="20"/>
  <c r="F26" i="20"/>
  <c r="D26" i="20"/>
  <c r="F25" i="20"/>
  <c r="D25" i="20"/>
  <c r="M17" i="20"/>
  <c r="K17" i="20"/>
  <c r="I17" i="20"/>
  <c r="G17" i="20"/>
  <c r="I15" i="20"/>
  <c r="K15" i="20" s="1"/>
  <c r="M15" i="20" s="1"/>
  <c r="E15" i="20"/>
  <c r="C15" i="20"/>
  <c r="B15" i="20"/>
  <c r="G15" i="20" s="1"/>
  <c r="E13" i="20"/>
  <c r="C13" i="20"/>
  <c r="G13" i="20" s="1"/>
  <c r="I13" i="20" s="1"/>
  <c r="K13" i="20" s="1"/>
  <c r="M13" i="20" s="1"/>
  <c r="B13" i="20"/>
  <c r="H12" i="20"/>
  <c r="F12" i="20"/>
  <c r="D12" i="20"/>
  <c r="J11" i="20"/>
  <c r="H11" i="20"/>
  <c r="G11" i="20"/>
  <c r="F11" i="20"/>
  <c r="D11" i="20"/>
  <c r="H10" i="20"/>
  <c r="F10" i="20"/>
  <c r="E10" i="20"/>
  <c r="C10" i="20"/>
  <c r="B10" i="20"/>
  <c r="D10" i="20" s="1"/>
  <c r="H9" i="20"/>
  <c r="G9" i="20"/>
  <c r="J9" i="20" s="1"/>
  <c r="F9" i="20"/>
  <c r="D9" i="20"/>
  <c r="H8" i="20"/>
  <c r="G8" i="20"/>
  <c r="J8" i="20" s="1"/>
  <c r="F8" i="20"/>
  <c r="D8" i="20"/>
  <c r="H6" i="20"/>
  <c r="F6" i="20"/>
  <c r="D6" i="20"/>
  <c r="G6" i="20" s="1"/>
  <c r="B6" i="19"/>
  <c r="B8" i="19" s="1"/>
  <c r="G10" i="20" l="1"/>
  <c r="J10" i="20" s="1"/>
  <c r="J6" i="20"/>
  <c r="I6" i="20"/>
  <c r="I8" i="20"/>
  <c r="L6" i="21"/>
  <c r="I10" i="21"/>
  <c r="L10" i="21" s="1"/>
  <c r="I9" i="20"/>
  <c r="G12" i="20"/>
  <c r="J6" i="21"/>
  <c r="N6" i="21"/>
  <c r="J8" i="21"/>
  <c r="N8" i="21"/>
  <c r="J9" i="21"/>
  <c r="N9" i="21"/>
  <c r="G10" i="21"/>
  <c r="J10" i="21" s="1"/>
  <c r="K10" i="21"/>
  <c r="N10" i="21" s="1"/>
  <c r="I11" i="21"/>
  <c r="G12" i="21"/>
  <c r="I11" i="20"/>
  <c r="L11" i="21" l="1"/>
  <c r="I12" i="21"/>
  <c r="K11" i="21"/>
  <c r="J12" i="21"/>
  <c r="G16" i="21"/>
  <c r="G26" i="21" s="1"/>
  <c r="J26" i="21" s="1"/>
  <c r="G16" i="20"/>
  <c r="G26" i="20" s="1"/>
  <c r="J12" i="20"/>
  <c r="L8" i="20"/>
  <c r="K8" i="20"/>
  <c r="I12" i="20"/>
  <c r="K11" i="20"/>
  <c r="L11" i="20"/>
  <c r="L9" i="20"/>
  <c r="K9" i="20"/>
  <c r="I10" i="20"/>
  <c r="L10" i="20" s="1"/>
  <c r="L6" i="20"/>
  <c r="K6" i="20"/>
  <c r="K10" i="20" l="1"/>
  <c r="N10" i="20" s="1"/>
  <c r="N6" i="20"/>
  <c r="M6" i="20"/>
  <c r="K12" i="20"/>
  <c r="M11" i="20"/>
  <c r="M12" i="20" s="1"/>
  <c r="M16" i="20" s="1"/>
  <c r="M26" i="20" s="1"/>
  <c r="N11" i="20"/>
  <c r="N9" i="20"/>
  <c r="M9" i="20"/>
  <c r="I16" i="20"/>
  <c r="I26" i="20" s="1"/>
  <c r="L12" i="20"/>
  <c r="J26" i="20"/>
  <c r="B7" i="19"/>
  <c r="B10" i="19" s="1"/>
  <c r="I16" i="21"/>
  <c r="I26" i="21" s="1"/>
  <c r="L26" i="21" s="1"/>
  <c r="L12" i="21"/>
  <c r="N8" i="20"/>
  <c r="M8" i="20"/>
  <c r="N11" i="21"/>
  <c r="K12" i="21"/>
  <c r="M11" i="21"/>
  <c r="M12" i="21" s="1"/>
  <c r="M16" i="21" s="1"/>
  <c r="M26" i="21" s="1"/>
  <c r="N12" i="21" l="1"/>
  <c r="K16" i="21"/>
  <c r="K26" i="21" s="1"/>
  <c r="N26" i="21" s="1"/>
  <c r="K16" i="20"/>
  <c r="K26" i="20" s="1"/>
  <c r="N12" i="20"/>
  <c r="L26" i="20"/>
  <c r="B9" i="19"/>
  <c r="B12" i="19" s="1"/>
  <c r="B13" i="19"/>
  <c r="M10" i="20"/>
  <c r="N26" i="20" l="1"/>
  <c r="B11" i="19"/>
  <c r="B14" i="19" s="1"/>
  <c r="F20" i="17" l="1"/>
  <c r="D20" i="17"/>
  <c r="D19" i="17"/>
  <c r="K12" i="17"/>
  <c r="I12" i="17"/>
  <c r="G12" i="17"/>
  <c r="E12" i="17"/>
  <c r="H10" i="17"/>
  <c r="F10" i="17"/>
  <c r="D10" i="17"/>
  <c r="C9" i="17"/>
  <c r="B9" i="17"/>
  <c r="E9" i="17" s="1"/>
  <c r="G9" i="17" s="1"/>
  <c r="I9" i="17" s="1"/>
  <c r="K9" i="17" s="1"/>
  <c r="K8" i="17"/>
  <c r="I8" i="17"/>
  <c r="G8" i="17"/>
  <c r="E8" i="17"/>
  <c r="F7" i="17"/>
  <c r="D7" i="17"/>
  <c r="F6" i="17"/>
  <c r="D6" i="17"/>
  <c r="F27" i="16"/>
  <c r="D27" i="16"/>
  <c r="D26" i="16"/>
  <c r="K19" i="16"/>
  <c r="I19" i="16"/>
  <c r="G19" i="16"/>
  <c r="E19" i="16"/>
  <c r="H17" i="16"/>
  <c r="F17" i="16"/>
  <c r="D17" i="16"/>
  <c r="C16" i="16"/>
  <c r="B16" i="16"/>
  <c r="E16" i="16" s="1"/>
  <c r="G16" i="16" s="1"/>
  <c r="I16" i="16" s="1"/>
  <c r="K16" i="16" s="1"/>
  <c r="K15" i="16"/>
  <c r="I15" i="16"/>
  <c r="G15" i="16"/>
  <c r="E15" i="16"/>
  <c r="F14" i="16"/>
  <c r="D14" i="16"/>
  <c r="F13" i="16"/>
  <c r="D13" i="16"/>
  <c r="C12" i="16"/>
  <c r="F12" i="16" s="1"/>
  <c r="B12" i="16"/>
  <c r="D12" i="16" s="1"/>
  <c r="H11" i="16"/>
  <c r="F11" i="16"/>
  <c r="E11" i="16"/>
  <c r="G11" i="16" s="1"/>
  <c r="D11" i="16"/>
  <c r="F10" i="16"/>
  <c r="E10" i="16"/>
  <c r="D10" i="16"/>
  <c r="F9" i="16"/>
  <c r="C9" i="16"/>
  <c r="B9" i="16"/>
  <c r="D9" i="16" s="1"/>
  <c r="F8" i="16"/>
  <c r="D8" i="16"/>
  <c r="F7" i="16"/>
  <c r="D7" i="16"/>
  <c r="C6" i="16"/>
  <c r="F6" i="16" s="1"/>
  <c r="B6" i="16"/>
  <c r="D6" i="16" s="1"/>
  <c r="F27" i="15"/>
  <c r="D27" i="15"/>
  <c r="D26" i="15"/>
  <c r="K19" i="15"/>
  <c r="I19" i="15"/>
  <c r="G19" i="15"/>
  <c r="E19" i="15"/>
  <c r="H17" i="15"/>
  <c r="F17" i="15"/>
  <c r="D17" i="15"/>
  <c r="G16" i="15"/>
  <c r="I16" i="15" s="1"/>
  <c r="K16" i="15" s="1"/>
  <c r="C16" i="15"/>
  <c r="E16" i="15" s="1"/>
  <c r="B16" i="15"/>
  <c r="K15" i="15"/>
  <c r="I15" i="15"/>
  <c r="G15" i="15"/>
  <c r="E15" i="15"/>
  <c r="J14" i="15"/>
  <c r="H14" i="15"/>
  <c r="F14" i="15"/>
  <c r="E14" i="15"/>
  <c r="G14" i="15" s="1"/>
  <c r="I14" i="15" s="1"/>
  <c r="K14" i="15" s="1"/>
  <c r="D14" i="15"/>
  <c r="F13" i="15"/>
  <c r="E13" i="15"/>
  <c r="D13" i="15"/>
  <c r="F12" i="15"/>
  <c r="C12" i="15"/>
  <c r="B12" i="15"/>
  <c r="D12" i="15" s="1"/>
  <c r="F11" i="15"/>
  <c r="E11" i="15"/>
  <c r="H11" i="15" s="1"/>
  <c r="D11" i="15"/>
  <c r="H10" i="15"/>
  <c r="F10" i="15"/>
  <c r="E10" i="15"/>
  <c r="G10" i="15" s="1"/>
  <c r="D10" i="15"/>
  <c r="E9" i="15"/>
  <c r="H9" i="15" s="1"/>
  <c r="C9" i="15"/>
  <c r="F9" i="15" s="1"/>
  <c r="B9" i="15"/>
  <c r="D9" i="15" s="1"/>
  <c r="H8" i="15"/>
  <c r="F8" i="15"/>
  <c r="E8" i="15"/>
  <c r="G8" i="15" s="1"/>
  <c r="I8" i="15" s="1"/>
  <c r="K8" i="15" s="1"/>
  <c r="D8" i="15"/>
  <c r="F7" i="15"/>
  <c r="E7" i="15"/>
  <c r="D7" i="15"/>
  <c r="F6" i="15"/>
  <c r="C6" i="15"/>
  <c r="B6" i="15"/>
  <c r="D6" i="15" s="1"/>
  <c r="F20" i="14"/>
  <c r="D20" i="14"/>
  <c r="D19" i="14"/>
  <c r="K12" i="14"/>
  <c r="I12" i="14"/>
  <c r="G12" i="14"/>
  <c r="E12" i="14"/>
  <c r="H10" i="14"/>
  <c r="F10" i="14"/>
  <c r="D10" i="14"/>
  <c r="C9" i="14"/>
  <c r="B9" i="14"/>
  <c r="E9" i="14" s="1"/>
  <c r="G9" i="14" s="1"/>
  <c r="I9" i="14" s="1"/>
  <c r="K9" i="14" s="1"/>
  <c r="K8" i="14"/>
  <c r="I8" i="14"/>
  <c r="G8" i="14"/>
  <c r="E8" i="14"/>
  <c r="E6" i="14" s="1"/>
  <c r="G6" i="14" s="1"/>
  <c r="K7" i="14"/>
  <c r="I7" i="14"/>
  <c r="L7" i="14" s="1"/>
  <c r="G7" i="14"/>
  <c r="J7" i="14" s="1"/>
  <c r="F7" i="14"/>
  <c r="E7" i="14"/>
  <c r="H7" i="14" s="1"/>
  <c r="D7" i="14"/>
  <c r="J6" i="14"/>
  <c r="H6" i="14"/>
  <c r="F6" i="14"/>
  <c r="D6" i="14"/>
  <c r="F20" i="13"/>
  <c r="D20" i="13"/>
  <c r="D19" i="13"/>
  <c r="K12" i="13"/>
  <c r="I12" i="13"/>
  <c r="G12" i="13"/>
  <c r="E12" i="13"/>
  <c r="H10" i="13"/>
  <c r="G10" i="13"/>
  <c r="J10" i="13" s="1"/>
  <c r="F10" i="13"/>
  <c r="D10" i="13"/>
  <c r="C9" i="13"/>
  <c r="B9" i="13"/>
  <c r="E9" i="13" s="1"/>
  <c r="H7" i="13"/>
  <c r="G7" i="13"/>
  <c r="J7" i="13" s="1"/>
  <c r="F7" i="13"/>
  <c r="D7" i="13"/>
  <c r="H6" i="13"/>
  <c r="G6" i="13"/>
  <c r="F6" i="13"/>
  <c r="D6" i="13"/>
  <c r="B6" i="12"/>
  <c r="B8" i="12" s="1"/>
  <c r="G9" i="13" l="1"/>
  <c r="I9" i="13" s="1"/>
  <c r="K9" i="13" s="1"/>
  <c r="E11" i="13"/>
  <c r="E20" i="13" s="1"/>
  <c r="G11" i="13"/>
  <c r="I6" i="13"/>
  <c r="H7" i="15"/>
  <c r="E6" i="15"/>
  <c r="H6" i="15" s="1"/>
  <c r="G7" i="15"/>
  <c r="L8" i="15"/>
  <c r="I10" i="15"/>
  <c r="J10" i="15"/>
  <c r="H10" i="16"/>
  <c r="E9" i="16"/>
  <c r="H9" i="16" s="1"/>
  <c r="G10" i="16"/>
  <c r="E6" i="17"/>
  <c r="E7" i="17"/>
  <c r="J6" i="13"/>
  <c r="I7" i="13"/>
  <c r="I10" i="13"/>
  <c r="G11" i="14"/>
  <c r="I6" i="14"/>
  <c r="E11" i="14"/>
  <c r="J8" i="15"/>
  <c r="G11" i="15"/>
  <c r="I11" i="16"/>
  <c r="J11" i="16"/>
  <c r="E13" i="16"/>
  <c r="E7" i="16"/>
  <c r="E14" i="16"/>
  <c r="E8" i="16"/>
  <c r="H13" i="15"/>
  <c r="E12" i="15"/>
  <c r="H12" i="15" s="1"/>
  <c r="G13" i="15"/>
  <c r="L14" i="15"/>
  <c r="H8" i="16" l="1"/>
  <c r="G8" i="16"/>
  <c r="G7" i="16"/>
  <c r="H7" i="16"/>
  <c r="E6" i="16"/>
  <c r="H6" i="16" s="1"/>
  <c r="J11" i="15"/>
  <c r="I11" i="15"/>
  <c r="G9" i="15"/>
  <c r="J9" i="15" s="1"/>
  <c r="G10" i="14"/>
  <c r="J10" i="14" s="1"/>
  <c r="I10" i="14"/>
  <c r="L10" i="14" s="1"/>
  <c r="L7" i="13"/>
  <c r="K7" i="13"/>
  <c r="H7" i="17"/>
  <c r="G7" i="17"/>
  <c r="J10" i="16"/>
  <c r="G9" i="16"/>
  <c r="J9" i="16" s="1"/>
  <c r="I10" i="16"/>
  <c r="K10" i="15"/>
  <c r="L10" i="15"/>
  <c r="I9" i="15"/>
  <c r="L9" i="15" s="1"/>
  <c r="J7" i="15"/>
  <c r="G6" i="15"/>
  <c r="J6" i="15" s="1"/>
  <c r="I7" i="15"/>
  <c r="L6" i="13"/>
  <c r="I11" i="13"/>
  <c r="K6" i="13"/>
  <c r="H20" i="13"/>
  <c r="J13" i="15"/>
  <c r="G12" i="15"/>
  <c r="J12" i="15" s="1"/>
  <c r="I13" i="15"/>
  <c r="H14" i="16"/>
  <c r="G14" i="16"/>
  <c r="G13" i="16"/>
  <c r="H13" i="16"/>
  <c r="E12" i="16"/>
  <c r="H12" i="16" s="1"/>
  <c r="K11" i="16"/>
  <c r="L11" i="16"/>
  <c r="K6" i="14"/>
  <c r="K11" i="14" s="1"/>
  <c r="I11" i="14"/>
  <c r="L6" i="14"/>
  <c r="L10" i="13"/>
  <c r="K10" i="13"/>
  <c r="G6" i="17"/>
  <c r="H6" i="17"/>
  <c r="E11" i="17"/>
  <c r="E18" i="15"/>
  <c r="G20" i="13"/>
  <c r="E27" i="15" l="1"/>
  <c r="H27" i="15" s="1"/>
  <c r="G17" i="15"/>
  <c r="J17" i="15" s="1"/>
  <c r="J14" i="16"/>
  <c r="I14" i="16"/>
  <c r="L13" i="15"/>
  <c r="I12" i="15"/>
  <c r="L12" i="15" s="1"/>
  <c r="K13" i="15"/>
  <c r="K12" i="15" s="1"/>
  <c r="I20" i="13"/>
  <c r="L7" i="15"/>
  <c r="I6" i="15"/>
  <c r="L6" i="15" s="1"/>
  <c r="K7" i="15"/>
  <c r="J7" i="17"/>
  <c r="I7" i="17"/>
  <c r="G18" i="16"/>
  <c r="I7" i="16"/>
  <c r="J7" i="16"/>
  <c r="G6" i="16"/>
  <c r="J6" i="16" s="1"/>
  <c r="J20" i="13"/>
  <c r="E20" i="17"/>
  <c r="H20" i="17" s="1"/>
  <c r="G10" i="17"/>
  <c r="J10" i="17" s="1"/>
  <c r="G11" i="17"/>
  <c r="I6" i="17"/>
  <c r="J6" i="17"/>
  <c r="K10" i="14"/>
  <c r="I20" i="14" s="1"/>
  <c r="L20" i="14" s="1"/>
  <c r="I13" i="16"/>
  <c r="J13" i="16"/>
  <c r="G12" i="16"/>
  <c r="J12" i="16" s="1"/>
  <c r="K11" i="13"/>
  <c r="K20" i="13" s="1"/>
  <c r="G18" i="15"/>
  <c r="L10" i="16"/>
  <c r="I9" i="16"/>
  <c r="L9" i="16" s="1"/>
  <c r="K10" i="16"/>
  <c r="K9" i="16" s="1"/>
  <c r="G20" i="14"/>
  <c r="J20" i="14" s="1"/>
  <c r="E20" i="14"/>
  <c r="L11" i="15"/>
  <c r="K11" i="15"/>
  <c r="K9" i="15" s="1"/>
  <c r="E18" i="16"/>
  <c r="J8" i="16"/>
  <c r="I8" i="16"/>
  <c r="H20" i="14" l="1"/>
  <c r="I10" i="17"/>
  <c r="L10" i="17" s="1"/>
  <c r="I17" i="16"/>
  <c r="L17" i="16" s="1"/>
  <c r="K6" i="15"/>
  <c r="K18" i="15"/>
  <c r="L20" i="13"/>
  <c r="L14" i="16"/>
  <c r="K14" i="16"/>
  <c r="K20" i="14"/>
  <c r="L8" i="16"/>
  <c r="K8" i="16"/>
  <c r="E27" i="16"/>
  <c r="H27" i="16" s="1"/>
  <c r="G17" i="16"/>
  <c r="J17" i="16" s="1"/>
  <c r="G27" i="15"/>
  <c r="J27" i="15" s="1"/>
  <c r="I17" i="15"/>
  <c r="L17" i="15" s="1"/>
  <c r="K13" i="16"/>
  <c r="K12" i="16" s="1"/>
  <c r="L13" i="16"/>
  <c r="I12" i="16"/>
  <c r="L12" i="16" s="1"/>
  <c r="K6" i="17"/>
  <c r="I11" i="17"/>
  <c r="L6" i="17"/>
  <c r="K7" i="16"/>
  <c r="I18" i="16"/>
  <c r="L7" i="16"/>
  <c r="I6" i="16"/>
  <c r="L6" i="16" s="1"/>
  <c r="L7" i="17"/>
  <c r="K7" i="17"/>
  <c r="I18" i="15"/>
  <c r="I27" i="16" l="1"/>
  <c r="L27" i="16" s="1"/>
  <c r="K17" i="16"/>
  <c r="I20" i="17"/>
  <c r="L20" i="17" s="1"/>
  <c r="K10" i="17"/>
  <c r="K17" i="15"/>
  <c r="I27" i="15" s="1"/>
  <c r="K18" i="16"/>
  <c r="K27" i="16" s="1"/>
  <c r="K6" i="16"/>
  <c r="K11" i="17"/>
  <c r="K20" i="17" s="1"/>
  <c r="G27" i="16"/>
  <c r="G20" i="17"/>
  <c r="J20" i="17" s="1"/>
  <c r="B7" i="12"/>
  <c r="B10" i="12" s="1"/>
  <c r="L27" i="15" l="1"/>
  <c r="B11" i="12"/>
  <c r="B14" i="12" s="1"/>
  <c r="J27" i="16"/>
  <c r="B9" i="12"/>
  <c r="B12" i="12" s="1"/>
  <c r="K27" i="15"/>
  <c r="B13" i="12" s="1"/>
  <c r="D195" i="11" l="1"/>
  <c r="B195" i="11"/>
  <c r="D194" i="11"/>
  <c r="B194" i="11"/>
  <c r="D193" i="11"/>
  <c r="B193" i="11"/>
  <c r="D192" i="11"/>
  <c r="B192" i="11"/>
  <c r="D191" i="11"/>
  <c r="B191" i="11"/>
  <c r="D190" i="11"/>
  <c r="B190" i="11"/>
  <c r="D189" i="11"/>
  <c r="B189" i="11"/>
  <c r="D188" i="11"/>
  <c r="B188" i="11"/>
  <c r="D187" i="11"/>
  <c r="B187" i="11"/>
  <c r="D186" i="11"/>
  <c r="B186" i="11"/>
  <c r="D185" i="11"/>
  <c r="B185" i="11"/>
  <c r="H184" i="11"/>
  <c r="J184" i="11" s="1"/>
  <c r="L184" i="11" s="1"/>
  <c r="J183" i="11"/>
  <c r="L183" i="11" s="1"/>
  <c r="H183" i="11"/>
  <c r="H182" i="11"/>
  <c r="J182" i="11" s="1"/>
  <c r="L182" i="11" s="1"/>
  <c r="J181" i="11"/>
  <c r="L181" i="11" s="1"/>
  <c r="H181" i="11"/>
  <c r="H180" i="11"/>
  <c r="J180" i="11" s="1"/>
  <c r="L180" i="11" s="1"/>
  <c r="J179" i="11"/>
  <c r="L179" i="11" s="1"/>
  <c r="H179" i="11"/>
  <c r="H178" i="11"/>
  <c r="J178" i="11" s="1"/>
  <c r="L178" i="11" s="1"/>
  <c r="J177" i="11"/>
  <c r="L177" i="11" s="1"/>
  <c r="H177" i="11"/>
  <c r="H176" i="11"/>
  <c r="J176" i="11" s="1"/>
  <c r="L176" i="11" s="1"/>
  <c r="J175" i="11"/>
  <c r="L175" i="11" s="1"/>
  <c r="H175" i="11"/>
  <c r="J174" i="11"/>
  <c r="H174" i="11"/>
  <c r="F174" i="11"/>
  <c r="D163" i="11"/>
  <c r="B163" i="11"/>
  <c r="D161" i="11"/>
  <c r="D196" i="11" s="1"/>
  <c r="B161" i="11"/>
  <c r="B196" i="11" s="1"/>
  <c r="D159" i="11"/>
  <c r="B159" i="11"/>
  <c r="D158" i="11"/>
  <c r="B158" i="11"/>
  <c r="D157" i="11"/>
  <c r="B157" i="11"/>
  <c r="D156" i="11"/>
  <c r="B156" i="11"/>
  <c r="D155" i="11"/>
  <c r="B155" i="11"/>
  <c r="D154" i="11"/>
  <c r="B154" i="11"/>
  <c r="D153" i="11"/>
  <c r="B153" i="11"/>
  <c r="D152" i="11"/>
  <c r="B152" i="11"/>
  <c r="D151" i="11"/>
  <c r="B151" i="11"/>
  <c r="D150" i="11"/>
  <c r="D149" i="11" s="1"/>
  <c r="B150" i="11"/>
  <c r="B149" i="11"/>
  <c r="H148" i="11"/>
  <c r="J148" i="11" s="1"/>
  <c r="L148" i="11" s="1"/>
  <c r="H147" i="11"/>
  <c r="J147" i="11" s="1"/>
  <c r="L147" i="11" s="1"/>
  <c r="H146" i="11"/>
  <c r="J146" i="11" s="1"/>
  <c r="L146" i="11" s="1"/>
  <c r="H145" i="11"/>
  <c r="J145" i="11" s="1"/>
  <c r="L145" i="11" s="1"/>
  <c r="H144" i="11"/>
  <c r="J144" i="11" s="1"/>
  <c r="L144" i="11" s="1"/>
  <c r="H143" i="11"/>
  <c r="J143" i="11" s="1"/>
  <c r="L143" i="11" s="1"/>
  <c r="H142" i="11"/>
  <c r="J142" i="11" s="1"/>
  <c r="L142" i="11" s="1"/>
  <c r="H141" i="11"/>
  <c r="J141" i="11" s="1"/>
  <c r="L141" i="11" s="1"/>
  <c r="H140" i="11"/>
  <c r="J140" i="11" s="1"/>
  <c r="L140" i="11" s="1"/>
  <c r="H139" i="11"/>
  <c r="J139" i="11" s="1"/>
  <c r="F138" i="11"/>
  <c r="D127" i="11"/>
  <c r="B127" i="11"/>
  <c r="D125" i="11"/>
  <c r="D160" i="11" s="1"/>
  <c r="B125" i="11"/>
  <c r="B160" i="11" s="1"/>
  <c r="D123" i="11"/>
  <c r="B123" i="11"/>
  <c r="D122" i="11"/>
  <c r="C122" i="11"/>
  <c r="B122" i="11"/>
  <c r="D121" i="11"/>
  <c r="C121" i="11"/>
  <c r="B121" i="11"/>
  <c r="D120" i="11"/>
  <c r="C120" i="11"/>
  <c r="B120" i="11"/>
  <c r="D119" i="11"/>
  <c r="C119" i="11"/>
  <c r="B119" i="11"/>
  <c r="D118" i="11"/>
  <c r="C118" i="11"/>
  <c r="B118" i="11"/>
  <c r="D117" i="11"/>
  <c r="C117" i="11"/>
  <c r="B117" i="11"/>
  <c r="D116" i="11"/>
  <c r="C116" i="11"/>
  <c r="B116" i="11"/>
  <c r="D115" i="11"/>
  <c r="C115" i="11"/>
  <c r="B115" i="11"/>
  <c r="D114" i="11"/>
  <c r="C114" i="11"/>
  <c r="B114" i="11"/>
  <c r="D113" i="11"/>
  <c r="B113" i="11"/>
  <c r="H112" i="11"/>
  <c r="J112" i="11" s="1"/>
  <c r="L112" i="11" s="1"/>
  <c r="H111" i="11"/>
  <c r="J111" i="11" s="1"/>
  <c r="L111" i="11" s="1"/>
  <c r="H110" i="11"/>
  <c r="J110" i="11" s="1"/>
  <c r="L110" i="11" s="1"/>
  <c r="H109" i="11"/>
  <c r="J109" i="11" s="1"/>
  <c r="L109" i="11" s="1"/>
  <c r="H108" i="11"/>
  <c r="J108" i="11" s="1"/>
  <c r="L108" i="11" s="1"/>
  <c r="H107" i="11"/>
  <c r="J107" i="11" s="1"/>
  <c r="L107" i="11" s="1"/>
  <c r="H106" i="11"/>
  <c r="J106" i="11" s="1"/>
  <c r="L106" i="11" s="1"/>
  <c r="H105" i="11"/>
  <c r="J105" i="11" s="1"/>
  <c r="L105" i="11" s="1"/>
  <c r="H104" i="11"/>
  <c r="J104" i="11" s="1"/>
  <c r="L104" i="11" s="1"/>
  <c r="H103" i="11"/>
  <c r="F102" i="11"/>
  <c r="D91" i="11"/>
  <c r="B91" i="11"/>
  <c r="D89" i="11"/>
  <c r="B89" i="11"/>
  <c r="B124" i="11" s="1"/>
  <c r="D87" i="11"/>
  <c r="C87" i="11"/>
  <c r="B87" i="11"/>
  <c r="D86" i="11"/>
  <c r="C86" i="11"/>
  <c r="B86" i="11"/>
  <c r="D85" i="11"/>
  <c r="C85" i="11"/>
  <c r="B85" i="11"/>
  <c r="D84" i="11"/>
  <c r="C84" i="11"/>
  <c r="B84" i="11"/>
  <c r="D83" i="11"/>
  <c r="C83" i="11"/>
  <c r="B83" i="11"/>
  <c r="D82" i="11"/>
  <c r="C82" i="11"/>
  <c r="B82" i="11"/>
  <c r="D81" i="11"/>
  <c r="C81" i="11"/>
  <c r="B81" i="11"/>
  <c r="D80" i="11"/>
  <c r="C80" i="11"/>
  <c r="B80" i="11"/>
  <c r="D79" i="11"/>
  <c r="C79" i="11"/>
  <c r="B79" i="11"/>
  <c r="D78" i="11"/>
  <c r="C78" i="11"/>
  <c r="B78" i="11"/>
  <c r="D77" i="11"/>
  <c r="B77" i="11"/>
  <c r="H76" i="11"/>
  <c r="J76" i="11" s="1"/>
  <c r="L76" i="11" s="1"/>
  <c r="C76" i="11"/>
  <c r="J75" i="11"/>
  <c r="L75" i="11" s="1"/>
  <c r="H75" i="11"/>
  <c r="H74" i="11"/>
  <c r="J74" i="11" s="1"/>
  <c r="L74" i="11" s="1"/>
  <c r="C74" i="11"/>
  <c r="J73" i="11"/>
  <c r="L73" i="11" s="1"/>
  <c r="H73" i="11"/>
  <c r="H72" i="11"/>
  <c r="J72" i="11" s="1"/>
  <c r="L72" i="11" s="1"/>
  <c r="C72" i="11"/>
  <c r="J71" i="11"/>
  <c r="L71" i="11" s="1"/>
  <c r="H71" i="11"/>
  <c r="H70" i="11"/>
  <c r="J70" i="11" s="1"/>
  <c r="L70" i="11" s="1"/>
  <c r="C70" i="11"/>
  <c r="J69" i="11"/>
  <c r="L69" i="11" s="1"/>
  <c r="H69" i="11"/>
  <c r="H68" i="11"/>
  <c r="J68" i="11" s="1"/>
  <c r="L68" i="11" s="1"/>
  <c r="C68" i="11"/>
  <c r="J67" i="11"/>
  <c r="J66" i="11" s="1"/>
  <c r="H67" i="11"/>
  <c r="H66" i="11"/>
  <c r="F66" i="11"/>
  <c r="D55" i="11"/>
  <c r="B55" i="11"/>
  <c r="D53" i="11"/>
  <c r="D88" i="11" s="1"/>
  <c r="B53" i="11"/>
  <c r="B88" i="11" s="1"/>
  <c r="D51" i="11"/>
  <c r="C51" i="11"/>
  <c r="B51" i="11"/>
  <c r="D50" i="11"/>
  <c r="C50" i="11"/>
  <c r="B50" i="11"/>
  <c r="D49" i="11"/>
  <c r="C49" i="11"/>
  <c r="B49" i="11"/>
  <c r="D48" i="11"/>
  <c r="C48" i="11"/>
  <c r="B48" i="11"/>
  <c r="D47" i="11"/>
  <c r="C47" i="11"/>
  <c r="B47" i="11"/>
  <c r="D46" i="11"/>
  <c r="C46" i="11"/>
  <c r="B46" i="11"/>
  <c r="D45" i="11"/>
  <c r="C45" i="11"/>
  <c r="B45" i="11"/>
  <c r="D44" i="11"/>
  <c r="C44" i="11"/>
  <c r="B44" i="11"/>
  <c r="D43" i="11"/>
  <c r="C43" i="11"/>
  <c r="B43" i="11"/>
  <c r="D42" i="11"/>
  <c r="C42" i="11"/>
  <c r="B42" i="11"/>
  <c r="D41" i="11"/>
  <c r="B41" i="11"/>
  <c r="H40" i="11"/>
  <c r="J40" i="11" s="1"/>
  <c r="L40" i="11" s="1"/>
  <c r="C40" i="11"/>
  <c r="J39" i="11"/>
  <c r="L39" i="11" s="1"/>
  <c r="H39" i="11"/>
  <c r="H38" i="11"/>
  <c r="J38" i="11" s="1"/>
  <c r="L38" i="11" s="1"/>
  <c r="C38" i="11"/>
  <c r="J37" i="11"/>
  <c r="L37" i="11" s="1"/>
  <c r="H37" i="11"/>
  <c r="H36" i="11"/>
  <c r="J36" i="11" s="1"/>
  <c r="L36" i="11" s="1"/>
  <c r="C36" i="11"/>
  <c r="J35" i="11"/>
  <c r="L35" i="11" s="1"/>
  <c r="H35" i="11"/>
  <c r="H34" i="11"/>
  <c r="J34" i="11" s="1"/>
  <c r="L34" i="11" s="1"/>
  <c r="C34" i="11"/>
  <c r="J33" i="11"/>
  <c r="L33" i="11" s="1"/>
  <c r="H33" i="11"/>
  <c r="H32" i="11"/>
  <c r="J32" i="11" s="1"/>
  <c r="L32" i="11" s="1"/>
  <c r="C32" i="11"/>
  <c r="J31" i="11"/>
  <c r="J30" i="11" s="1"/>
  <c r="H31" i="11"/>
  <c r="H30" i="11"/>
  <c r="F30" i="11"/>
  <c r="D19" i="11"/>
  <c r="B19" i="11"/>
  <c r="D17" i="11"/>
  <c r="D52" i="11" s="1"/>
  <c r="B17" i="11"/>
  <c r="B52" i="11" s="1"/>
  <c r="D16" i="11"/>
  <c r="B16" i="11"/>
  <c r="D15" i="11"/>
  <c r="B15" i="11"/>
  <c r="D14" i="11"/>
  <c r="B14" i="11"/>
  <c r="D13" i="11"/>
  <c r="B13" i="11"/>
  <c r="D12" i="11"/>
  <c r="B12" i="11"/>
  <c r="D11" i="11"/>
  <c r="B11" i="11"/>
  <c r="D10" i="11"/>
  <c r="B10" i="11"/>
  <c r="D9" i="11"/>
  <c r="B9" i="11"/>
  <c r="D8" i="11"/>
  <c r="B8" i="11"/>
  <c r="D7" i="11"/>
  <c r="B7" i="11"/>
  <c r="D6" i="11"/>
  <c r="B6" i="11"/>
  <c r="F21" i="10"/>
  <c r="D21" i="10"/>
  <c r="K20" i="10"/>
  <c r="I20" i="10"/>
  <c r="G20" i="10"/>
  <c r="E20" i="10"/>
  <c r="C20" i="10"/>
  <c r="B20" i="10"/>
  <c r="F19" i="10"/>
  <c r="D19" i="10"/>
  <c r="K13" i="10"/>
  <c r="I13" i="10"/>
  <c r="G13" i="10"/>
  <c r="E13" i="10"/>
  <c r="C10" i="10"/>
  <c r="C11" i="10" s="1"/>
  <c r="E11" i="10" s="1"/>
  <c r="G11" i="10" s="1"/>
  <c r="I11" i="10" s="1"/>
  <c r="K11" i="10" s="1"/>
  <c r="B10" i="10"/>
  <c r="B11" i="10" s="1"/>
  <c r="K8" i="10"/>
  <c r="I8" i="10"/>
  <c r="G8" i="10"/>
  <c r="E8" i="10"/>
  <c r="H7" i="10"/>
  <c r="F7" i="10"/>
  <c r="E7" i="10"/>
  <c r="E12" i="10" s="1"/>
  <c r="E19" i="10" s="1"/>
  <c r="D7" i="10"/>
  <c r="F6" i="10"/>
  <c r="E6" i="10"/>
  <c r="H6" i="10" s="1"/>
  <c r="D6" i="10"/>
  <c r="M11" i="9"/>
  <c r="K11" i="9"/>
  <c r="I11" i="9"/>
  <c r="G11" i="9"/>
  <c r="I10" i="9"/>
  <c r="K10" i="9" s="1"/>
  <c r="M10" i="9" s="1"/>
  <c r="E9" i="9"/>
  <c r="H9" i="9" s="1"/>
  <c r="C9" i="9"/>
  <c r="F9" i="9" s="1"/>
  <c r="B9" i="9"/>
  <c r="D9" i="9" s="1"/>
  <c r="L8" i="9"/>
  <c r="J8" i="9"/>
  <c r="I8" i="9"/>
  <c r="K8" i="9" s="1"/>
  <c r="H8" i="9"/>
  <c r="F8" i="9"/>
  <c r="D8" i="9"/>
  <c r="N7" i="9"/>
  <c r="L7" i="9"/>
  <c r="J7" i="9"/>
  <c r="H7" i="9"/>
  <c r="F7" i="9"/>
  <c r="D7" i="9"/>
  <c r="H6" i="9"/>
  <c r="F6" i="9"/>
  <c r="D6" i="9"/>
  <c r="H20" i="8"/>
  <c r="F20" i="8"/>
  <c r="D20" i="8"/>
  <c r="B19" i="8"/>
  <c r="B21" i="8" s="1"/>
  <c r="H18" i="8"/>
  <c r="F18" i="8"/>
  <c r="D18" i="8"/>
  <c r="E17" i="8"/>
  <c r="H17" i="8" s="1"/>
  <c r="C17" i="8"/>
  <c r="C19" i="8" s="1"/>
  <c r="C21" i="8" s="1"/>
  <c r="B17" i="8"/>
  <c r="D17" i="8" s="1"/>
  <c r="M11" i="8"/>
  <c r="K11" i="8"/>
  <c r="I11" i="8"/>
  <c r="G11" i="8"/>
  <c r="E10" i="8"/>
  <c r="C10" i="8"/>
  <c r="B10" i="8"/>
  <c r="G10" i="8" s="1"/>
  <c r="M9" i="8"/>
  <c r="K9" i="8"/>
  <c r="I9" i="8"/>
  <c r="G9" i="8"/>
  <c r="G6" i="8" s="1"/>
  <c r="E8" i="8"/>
  <c r="C8" i="8"/>
  <c r="G8" i="8" s="1"/>
  <c r="I8" i="8" s="1"/>
  <c r="K8" i="8" s="1"/>
  <c r="M8" i="8" s="1"/>
  <c r="B8" i="8"/>
  <c r="H7" i="8"/>
  <c r="F7" i="8"/>
  <c r="D7" i="8"/>
  <c r="H6" i="8"/>
  <c r="F6" i="8"/>
  <c r="D6" i="8"/>
  <c r="F21" i="7"/>
  <c r="D21" i="7"/>
  <c r="K15" i="7"/>
  <c r="I15" i="7"/>
  <c r="G15" i="7"/>
  <c r="E15" i="7"/>
  <c r="C14" i="7"/>
  <c r="F14" i="7" s="1"/>
  <c r="B14" i="7"/>
  <c r="D14" i="7" s="1"/>
  <c r="F13" i="7"/>
  <c r="D13" i="7"/>
  <c r="F12" i="7"/>
  <c r="D12" i="7"/>
  <c r="C9" i="7"/>
  <c r="E9" i="7" s="1"/>
  <c r="G9" i="7" s="1"/>
  <c r="I9" i="7" s="1"/>
  <c r="K9" i="7" s="1"/>
  <c r="B9" i="7"/>
  <c r="C8" i="7"/>
  <c r="E8" i="7" s="1"/>
  <c r="G8" i="7" s="1"/>
  <c r="I8" i="7" s="1"/>
  <c r="K8" i="7" s="1"/>
  <c r="B8" i="7"/>
  <c r="H7" i="7"/>
  <c r="F7" i="7"/>
  <c r="E7" i="7"/>
  <c r="E13" i="7" s="1"/>
  <c r="H13" i="7" s="1"/>
  <c r="D7" i="7"/>
  <c r="F6" i="7"/>
  <c r="E6" i="7"/>
  <c r="H6" i="7" s="1"/>
  <c r="D6" i="7"/>
  <c r="B6" i="6"/>
  <c r="B8" i="6" s="1"/>
  <c r="M8" i="9" l="1"/>
  <c r="N8" i="9"/>
  <c r="G34" i="11"/>
  <c r="I34" i="11" s="1"/>
  <c r="K34" i="11" s="1"/>
  <c r="M34" i="11" s="1"/>
  <c r="G38" i="11"/>
  <c r="I38" i="11" s="1"/>
  <c r="K38" i="11" s="1"/>
  <c r="M38" i="11" s="1"/>
  <c r="G68" i="11"/>
  <c r="I68" i="11" s="1"/>
  <c r="K68" i="11" s="1"/>
  <c r="M68" i="11" s="1"/>
  <c r="G72" i="11"/>
  <c r="I72" i="11" s="1"/>
  <c r="K72" i="11" s="1"/>
  <c r="M72" i="11" s="1"/>
  <c r="G76" i="11"/>
  <c r="I76" i="11" s="1"/>
  <c r="K76" i="11" s="1"/>
  <c r="M76" i="11" s="1"/>
  <c r="G7" i="8"/>
  <c r="J7" i="8" s="1"/>
  <c r="I6" i="8"/>
  <c r="J6" i="8"/>
  <c r="G17" i="8"/>
  <c r="I10" i="8"/>
  <c r="E21" i="10"/>
  <c r="H19" i="10"/>
  <c r="G6" i="7"/>
  <c r="E12" i="7"/>
  <c r="E19" i="8"/>
  <c r="E21" i="8" s="1"/>
  <c r="G9" i="9"/>
  <c r="G6" i="10"/>
  <c r="E184" i="11"/>
  <c r="E182" i="11"/>
  <c r="E180" i="11"/>
  <c r="E178" i="11"/>
  <c r="E176" i="11"/>
  <c r="E183" i="11"/>
  <c r="E181" i="11"/>
  <c r="E179" i="11"/>
  <c r="E177" i="11"/>
  <c r="E175" i="11"/>
  <c r="E195" i="11"/>
  <c r="E194" i="11"/>
  <c r="E193" i="11"/>
  <c r="E192" i="11"/>
  <c r="E191" i="11"/>
  <c r="E190" i="11"/>
  <c r="E189" i="11"/>
  <c r="E188" i="11"/>
  <c r="E187" i="11"/>
  <c r="E186" i="11"/>
  <c r="E173" i="11"/>
  <c r="E172" i="11"/>
  <c r="E171" i="11"/>
  <c r="E170" i="11"/>
  <c r="E169" i="11"/>
  <c r="E168" i="11"/>
  <c r="E167" i="11"/>
  <c r="E166" i="11"/>
  <c r="E165" i="11"/>
  <c r="E164" i="11"/>
  <c r="E148" i="11"/>
  <c r="E146" i="11"/>
  <c r="E144" i="11"/>
  <c r="E142" i="11"/>
  <c r="E140" i="11"/>
  <c r="E159" i="11"/>
  <c r="E158" i="11"/>
  <c r="E157" i="11"/>
  <c r="E156" i="11"/>
  <c r="E155" i="11"/>
  <c r="E154" i="11"/>
  <c r="E153" i="11"/>
  <c r="E152" i="11"/>
  <c r="E151" i="11"/>
  <c r="E150" i="11"/>
  <c r="E147" i="11"/>
  <c r="E145" i="11"/>
  <c r="E143" i="11"/>
  <c r="E141" i="11"/>
  <c r="E139" i="11"/>
  <c r="E137" i="11"/>
  <c r="E136" i="11"/>
  <c r="E135" i="11"/>
  <c r="E134" i="11"/>
  <c r="E133" i="11"/>
  <c r="E132" i="11"/>
  <c r="E131" i="11"/>
  <c r="E130" i="11"/>
  <c r="E129" i="11"/>
  <c r="E128" i="11"/>
  <c r="E112" i="11"/>
  <c r="E110" i="11"/>
  <c r="E108" i="11"/>
  <c r="E106" i="11"/>
  <c r="E104" i="11"/>
  <c r="E123" i="11"/>
  <c r="E111" i="11"/>
  <c r="E109" i="11"/>
  <c r="E107" i="11"/>
  <c r="E105" i="11"/>
  <c r="E103" i="11"/>
  <c r="E101" i="11"/>
  <c r="E99" i="11"/>
  <c r="E97" i="11"/>
  <c r="E95" i="11"/>
  <c r="E93" i="11"/>
  <c r="E76" i="11"/>
  <c r="E74" i="11"/>
  <c r="G74" i="11" s="1"/>
  <c r="I74" i="11" s="1"/>
  <c r="K74" i="11" s="1"/>
  <c r="M74" i="11" s="1"/>
  <c r="E72" i="11"/>
  <c r="E70" i="11"/>
  <c r="G70" i="11" s="1"/>
  <c r="I70" i="11" s="1"/>
  <c r="K70" i="11" s="1"/>
  <c r="M70" i="11" s="1"/>
  <c r="E68" i="11"/>
  <c r="E40" i="11"/>
  <c r="G40" i="11" s="1"/>
  <c r="I40" i="11" s="1"/>
  <c r="K40" i="11" s="1"/>
  <c r="M40" i="11" s="1"/>
  <c r="E38" i="11"/>
  <c r="E36" i="11"/>
  <c r="G36" i="11" s="1"/>
  <c r="I36" i="11" s="1"/>
  <c r="K36" i="11" s="1"/>
  <c r="M36" i="11" s="1"/>
  <c r="E34" i="11"/>
  <c r="E32" i="11"/>
  <c r="G32" i="11" s="1"/>
  <c r="I32" i="11" s="1"/>
  <c r="K32" i="11" s="1"/>
  <c r="M32" i="11" s="1"/>
  <c r="E21" i="11"/>
  <c r="E23" i="11"/>
  <c r="E25" i="11"/>
  <c r="E27" i="11"/>
  <c r="E29" i="11"/>
  <c r="E31" i="11"/>
  <c r="E33" i="11"/>
  <c r="E35" i="11"/>
  <c r="E37" i="11"/>
  <c r="E39" i="11"/>
  <c r="E57" i="11"/>
  <c r="E59" i="11"/>
  <c r="E61" i="11"/>
  <c r="E63" i="11"/>
  <c r="E65" i="11"/>
  <c r="E67" i="11"/>
  <c r="E69" i="11"/>
  <c r="E71" i="11"/>
  <c r="E73" i="11"/>
  <c r="E75" i="11"/>
  <c r="E94" i="11"/>
  <c r="E98" i="11"/>
  <c r="J103" i="11"/>
  <c r="H102" i="11"/>
  <c r="E114" i="11"/>
  <c r="G114" i="11" s="1"/>
  <c r="I114" i="11" s="1"/>
  <c r="K114" i="11" s="1"/>
  <c r="M114" i="11" s="1"/>
  <c r="E115" i="11"/>
  <c r="G115" i="11" s="1"/>
  <c r="I115" i="11" s="1"/>
  <c r="K115" i="11" s="1"/>
  <c r="M115" i="11" s="1"/>
  <c r="E116" i="11"/>
  <c r="G116" i="11" s="1"/>
  <c r="I116" i="11" s="1"/>
  <c r="K116" i="11" s="1"/>
  <c r="M116" i="11" s="1"/>
  <c r="E117" i="11"/>
  <c r="G117" i="11" s="1"/>
  <c r="I117" i="11" s="1"/>
  <c r="K117" i="11" s="1"/>
  <c r="M117" i="11" s="1"/>
  <c r="E118" i="11"/>
  <c r="G118" i="11" s="1"/>
  <c r="I118" i="11" s="1"/>
  <c r="K118" i="11" s="1"/>
  <c r="M118" i="11" s="1"/>
  <c r="E119" i="11"/>
  <c r="G119" i="11" s="1"/>
  <c r="I119" i="11" s="1"/>
  <c r="K119" i="11" s="1"/>
  <c r="M119" i="11" s="1"/>
  <c r="E120" i="11"/>
  <c r="G120" i="11" s="1"/>
  <c r="I120" i="11" s="1"/>
  <c r="K120" i="11" s="1"/>
  <c r="M120" i="11" s="1"/>
  <c r="E121" i="11"/>
  <c r="G121" i="11" s="1"/>
  <c r="I121" i="11" s="1"/>
  <c r="K121" i="11" s="1"/>
  <c r="M121" i="11" s="1"/>
  <c r="E122" i="11"/>
  <c r="G122" i="11" s="1"/>
  <c r="I122" i="11" s="1"/>
  <c r="K122" i="11" s="1"/>
  <c r="M122" i="11" s="1"/>
  <c r="G7" i="7"/>
  <c r="F17" i="8"/>
  <c r="G7" i="10"/>
  <c r="E10" i="10"/>
  <c r="E20" i="11"/>
  <c r="E22" i="11"/>
  <c r="E24" i="11"/>
  <c r="E26" i="11"/>
  <c r="E28" i="11"/>
  <c r="L31" i="11"/>
  <c r="L30" i="11" s="1"/>
  <c r="E42" i="11"/>
  <c r="G42" i="11" s="1"/>
  <c r="I42" i="11" s="1"/>
  <c r="K42" i="11" s="1"/>
  <c r="M42" i="11" s="1"/>
  <c r="E43" i="11"/>
  <c r="G43" i="11" s="1"/>
  <c r="I43" i="11" s="1"/>
  <c r="K43" i="11" s="1"/>
  <c r="M43" i="11" s="1"/>
  <c r="E44" i="11"/>
  <c r="G44" i="11" s="1"/>
  <c r="I44" i="11" s="1"/>
  <c r="K44" i="11" s="1"/>
  <c r="M44" i="11" s="1"/>
  <c r="E45" i="11"/>
  <c r="G45" i="11" s="1"/>
  <c r="I45" i="11" s="1"/>
  <c r="K45" i="11" s="1"/>
  <c r="M45" i="11" s="1"/>
  <c r="E46" i="11"/>
  <c r="G46" i="11" s="1"/>
  <c r="I46" i="11" s="1"/>
  <c r="K46" i="11" s="1"/>
  <c r="M46" i="11" s="1"/>
  <c r="E47" i="11"/>
  <c r="G47" i="11" s="1"/>
  <c r="I47" i="11" s="1"/>
  <c r="K47" i="11" s="1"/>
  <c r="M47" i="11" s="1"/>
  <c r="E48" i="11"/>
  <c r="G48" i="11" s="1"/>
  <c r="I48" i="11" s="1"/>
  <c r="K48" i="11" s="1"/>
  <c r="M48" i="11" s="1"/>
  <c r="E49" i="11"/>
  <c r="G49" i="11" s="1"/>
  <c r="I49" i="11" s="1"/>
  <c r="K49" i="11" s="1"/>
  <c r="M49" i="11" s="1"/>
  <c r="E50" i="11"/>
  <c r="G50" i="11" s="1"/>
  <c r="I50" i="11" s="1"/>
  <c r="K50" i="11" s="1"/>
  <c r="M50" i="11" s="1"/>
  <c r="E51" i="11"/>
  <c r="G51" i="11" s="1"/>
  <c r="I51" i="11" s="1"/>
  <c r="K51" i="11" s="1"/>
  <c r="M51" i="11" s="1"/>
  <c r="E56" i="11"/>
  <c r="E58" i="11"/>
  <c r="E60" i="11"/>
  <c r="E62" i="11"/>
  <c r="E64" i="11"/>
  <c r="L67" i="11"/>
  <c r="L66" i="11" s="1"/>
  <c r="E78" i="11"/>
  <c r="G78" i="11" s="1"/>
  <c r="I78" i="11" s="1"/>
  <c r="K78" i="11" s="1"/>
  <c r="M78" i="11" s="1"/>
  <c r="E79" i="11"/>
  <c r="G79" i="11" s="1"/>
  <c r="I79" i="11" s="1"/>
  <c r="K79" i="11" s="1"/>
  <c r="M79" i="11" s="1"/>
  <c r="E80" i="11"/>
  <c r="G80" i="11" s="1"/>
  <c r="I80" i="11" s="1"/>
  <c r="K80" i="11" s="1"/>
  <c r="M80" i="11" s="1"/>
  <c r="E81" i="11"/>
  <c r="G81" i="11" s="1"/>
  <c r="I81" i="11" s="1"/>
  <c r="K81" i="11" s="1"/>
  <c r="M81" i="11" s="1"/>
  <c r="E82" i="11"/>
  <c r="G82" i="11" s="1"/>
  <c r="I82" i="11" s="1"/>
  <c r="K82" i="11" s="1"/>
  <c r="M82" i="11" s="1"/>
  <c r="E83" i="11"/>
  <c r="G83" i="11" s="1"/>
  <c r="I83" i="11" s="1"/>
  <c r="K83" i="11" s="1"/>
  <c r="M83" i="11" s="1"/>
  <c r="E84" i="11"/>
  <c r="G84" i="11" s="1"/>
  <c r="I84" i="11" s="1"/>
  <c r="K84" i="11" s="1"/>
  <c r="M84" i="11" s="1"/>
  <c r="E85" i="11"/>
  <c r="G85" i="11" s="1"/>
  <c r="I85" i="11" s="1"/>
  <c r="K85" i="11" s="1"/>
  <c r="M85" i="11" s="1"/>
  <c r="E86" i="11"/>
  <c r="G86" i="11" s="1"/>
  <c r="I86" i="11" s="1"/>
  <c r="K86" i="11" s="1"/>
  <c r="M86" i="11" s="1"/>
  <c r="E87" i="11"/>
  <c r="G87" i="11" s="1"/>
  <c r="I87" i="11" s="1"/>
  <c r="K87" i="11" s="1"/>
  <c r="M87" i="11" s="1"/>
  <c r="E92" i="11"/>
  <c r="E96" i="11"/>
  <c r="E100" i="11"/>
  <c r="C183" i="11"/>
  <c r="G183" i="11" s="1"/>
  <c r="I183" i="11" s="1"/>
  <c r="K183" i="11" s="1"/>
  <c r="M183" i="11" s="1"/>
  <c r="C181" i="11"/>
  <c r="G181" i="11" s="1"/>
  <c r="I181" i="11" s="1"/>
  <c r="K181" i="11" s="1"/>
  <c r="M181" i="11" s="1"/>
  <c r="C179" i="11"/>
  <c r="G179" i="11" s="1"/>
  <c r="I179" i="11" s="1"/>
  <c r="K179" i="11" s="1"/>
  <c r="M179" i="11" s="1"/>
  <c r="C177" i="11"/>
  <c r="G177" i="11" s="1"/>
  <c r="I177" i="11" s="1"/>
  <c r="K177" i="11" s="1"/>
  <c r="M177" i="11" s="1"/>
  <c r="C175" i="11"/>
  <c r="G175" i="11" s="1"/>
  <c r="I175" i="11" s="1"/>
  <c r="K175" i="11" s="1"/>
  <c r="M175" i="11" s="1"/>
  <c r="C184" i="11"/>
  <c r="G184" i="11" s="1"/>
  <c r="I184" i="11" s="1"/>
  <c r="K184" i="11" s="1"/>
  <c r="M184" i="11" s="1"/>
  <c r="C182" i="11"/>
  <c r="G182" i="11" s="1"/>
  <c r="I182" i="11" s="1"/>
  <c r="K182" i="11" s="1"/>
  <c r="M182" i="11" s="1"/>
  <c r="C180" i="11"/>
  <c r="G180" i="11" s="1"/>
  <c r="I180" i="11" s="1"/>
  <c r="K180" i="11" s="1"/>
  <c r="M180" i="11" s="1"/>
  <c r="C178" i="11"/>
  <c r="G178" i="11" s="1"/>
  <c r="I178" i="11" s="1"/>
  <c r="K178" i="11" s="1"/>
  <c r="M178" i="11" s="1"/>
  <c r="C176" i="11"/>
  <c r="G176" i="11" s="1"/>
  <c r="I176" i="11" s="1"/>
  <c r="K176" i="11" s="1"/>
  <c r="M176" i="11" s="1"/>
  <c r="C173" i="11"/>
  <c r="G173" i="11" s="1"/>
  <c r="I173" i="11" s="1"/>
  <c r="K173" i="11" s="1"/>
  <c r="M173" i="11" s="1"/>
  <c r="C172" i="11"/>
  <c r="C171" i="11"/>
  <c r="G171" i="11" s="1"/>
  <c r="I171" i="11" s="1"/>
  <c r="K171" i="11" s="1"/>
  <c r="M171" i="11" s="1"/>
  <c r="C170" i="11"/>
  <c r="C169" i="11"/>
  <c r="G169" i="11" s="1"/>
  <c r="I169" i="11" s="1"/>
  <c r="K169" i="11" s="1"/>
  <c r="M169" i="11" s="1"/>
  <c r="C168" i="11"/>
  <c r="C167" i="11"/>
  <c r="G167" i="11" s="1"/>
  <c r="I167" i="11" s="1"/>
  <c r="K167" i="11" s="1"/>
  <c r="M167" i="11" s="1"/>
  <c r="C166" i="11"/>
  <c r="C165" i="11"/>
  <c r="G165" i="11" s="1"/>
  <c r="I165" i="11" s="1"/>
  <c r="K165" i="11" s="1"/>
  <c r="M165" i="11" s="1"/>
  <c r="C195" i="11"/>
  <c r="G195" i="11" s="1"/>
  <c r="I195" i="11" s="1"/>
  <c r="K195" i="11" s="1"/>
  <c r="M195" i="11" s="1"/>
  <c r="C194" i="11"/>
  <c r="G194" i="11" s="1"/>
  <c r="I194" i="11" s="1"/>
  <c r="K194" i="11" s="1"/>
  <c r="M194" i="11" s="1"/>
  <c r="C193" i="11"/>
  <c r="G193" i="11" s="1"/>
  <c r="I193" i="11" s="1"/>
  <c r="K193" i="11" s="1"/>
  <c r="M193" i="11" s="1"/>
  <c r="C192" i="11"/>
  <c r="G192" i="11" s="1"/>
  <c r="I192" i="11" s="1"/>
  <c r="K192" i="11" s="1"/>
  <c r="M192" i="11" s="1"/>
  <c r="C191" i="11"/>
  <c r="G191" i="11" s="1"/>
  <c r="I191" i="11" s="1"/>
  <c r="K191" i="11" s="1"/>
  <c r="M191" i="11" s="1"/>
  <c r="C190" i="11"/>
  <c r="G190" i="11" s="1"/>
  <c r="I190" i="11" s="1"/>
  <c r="K190" i="11" s="1"/>
  <c r="M190" i="11" s="1"/>
  <c r="C189" i="11"/>
  <c r="G189" i="11" s="1"/>
  <c r="I189" i="11" s="1"/>
  <c r="K189" i="11" s="1"/>
  <c r="M189" i="11" s="1"/>
  <c r="C188" i="11"/>
  <c r="G188" i="11" s="1"/>
  <c r="I188" i="11" s="1"/>
  <c r="K188" i="11" s="1"/>
  <c r="M188" i="11" s="1"/>
  <c r="C187" i="11"/>
  <c r="G187" i="11" s="1"/>
  <c r="I187" i="11" s="1"/>
  <c r="K187" i="11" s="1"/>
  <c r="M187" i="11" s="1"/>
  <c r="C186" i="11"/>
  <c r="G186" i="11" s="1"/>
  <c r="I186" i="11" s="1"/>
  <c r="K186" i="11" s="1"/>
  <c r="M186" i="11" s="1"/>
  <c r="C164" i="11"/>
  <c r="C147" i="11"/>
  <c r="G147" i="11" s="1"/>
  <c r="I147" i="11" s="1"/>
  <c r="K147" i="11" s="1"/>
  <c r="M147" i="11" s="1"/>
  <c r="C145" i="11"/>
  <c r="G145" i="11" s="1"/>
  <c r="I145" i="11" s="1"/>
  <c r="K145" i="11" s="1"/>
  <c r="M145" i="11" s="1"/>
  <c r="C143" i="11"/>
  <c r="G143" i="11" s="1"/>
  <c r="I143" i="11" s="1"/>
  <c r="K143" i="11" s="1"/>
  <c r="M143" i="11" s="1"/>
  <c r="C141" i="11"/>
  <c r="G141" i="11" s="1"/>
  <c r="I141" i="11" s="1"/>
  <c r="K141" i="11" s="1"/>
  <c r="M141" i="11" s="1"/>
  <c r="C139" i="11"/>
  <c r="G139" i="11" s="1"/>
  <c r="I139" i="11" s="1"/>
  <c r="K139" i="11" s="1"/>
  <c r="M139" i="11" s="1"/>
  <c r="C137" i="11"/>
  <c r="G137" i="11" s="1"/>
  <c r="I137" i="11" s="1"/>
  <c r="K137" i="11" s="1"/>
  <c r="M137" i="11" s="1"/>
  <c r="C136" i="11"/>
  <c r="G136" i="11" s="1"/>
  <c r="I136" i="11" s="1"/>
  <c r="K136" i="11" s="1"/>
  <c r="M136" i="11" s="1"/>
  <c r="C135" i="11"/>
  <c r="G135" i="11" s="1"/>
  <c r="I135" i="11" s="1"/>
  <c r="K135" i="11" s="1"/>
  <c r="M135" i="11" s="1"/>
  <c r="C134" i="11"/>
  <c r="G134" i="11" s="1"/>
  <c r="I134" i="11" s="1"/>
  <c r="K134" i="11" s="1"/>
  <c r="M134" i="11" s="1"/>
  <c r="C133" i="11"/>
  <c r="G133" i="11" s="1"/>
  <c r="I133" i="11" s="1"/>
  <c r="K133" i="11" s="1"/>
  <c r="M133" i="11" s="1"/>
  <c r="C132" i="11"/>
  <c r="G132" i="11" s="1"/>
  <c r="I132" i="11" s="1"/>
  <c r="K132" i="11" s="1"/>
  <c r="M132" i="11" s="1"/>
  <c r="C131" i="11"/>
  <c r="G131" i="11" s="1"/>
  <c r="I131" i="11" s="1"/>
  <c r="K131" i="11" s="1"/>
  <c r="M131" i="11" s="1"/>
  <c r="C130" i="11"/>
  <c r="G130" i="11" s="1"/>
  <c r="I130" i="11" s="1"/>
  <c r="K130" i="11" s="1"/>
  <c r="M130" i="11" s="1"/>
  <c r="C129" i="11"/>
  <c r="G129" i="11" s="1"/>
  <c r="I129" i="11" s="1"/>
  <c r="K129" i="11" s="1"/>
  <c r="M129" i="11" s="1"/>
  <c r="C128" i="11"/>
  <c r="G128" i="11" s="1"/>
  <c r="I128" i="11" s="1"/>
  <c r="K128" i="11" s="1"/>
  <c r="M128" i="11" s="1"/>
  <c r="C159" i="11"/>
  <c r="C158" i="11"/>
  <c r="G158" i="11" s="1"/>
  <c r="I158" i="11" s="1"/>
  <c r="K158" i="11" s="1"/>
  <c r="M158" i="11" s="1"/>
  <c r="C157" i="11"/>
  <c r="C156" i="11"/>
  <c r="G156" i="11" s="1"/>
  <c r="I156" i="11" s="1"/>
  <c r="K156" i="11" s="1"/>
  <c r="M156" i="11" s="1"/>
  <c r="C155" i="11"/>
  <c r="C154" i="11"/>
  <c r="G154" i="11" s="1"/>
  <c r="I154" i="11" s="1"/>
  <c r="K154" i="11" s="1"/>
  <c r="M154" i="11" s="1"/>
  <c r="C153" i="11"/>
  <c r="C152" i="11"/>
  <c r="G152" i="11" s="1"/>
  <c r="I152" i="11" s="1"/>
  <c r="K152" i="11" s="1"/>
  <c r="M152" i="11" s="1"/>
  <c r="C151" i="11"/>
  <c r="C150" i="11"/>
  <c r="G150" i="11" s="1"/>
  <c r="I150" i="11" s="1"/>
  <c r="K150" i="11" s="1"/>
  <c r="M150" i="11" s="1"/>
  <c r="C148" i="11"/>
  <c r="G148" i="11" s="1"/>
  <c r="I148" i="11" s="1"/>
  <c r="K148" i="11" s="1"/>
  <c r="M148" i="11" s="1"/>
  <c r="C146" i="11"/>
  <c r="G146" i="11" s="1"/>
  <c r="I146" i="11" s="1"/>
  <c r="K146" i="11" s="1"/>
  <c r="M146" i="11" s="1"/>
  <c r="C144" i="11"/>
  <c r="G144" i="11" s="1"/>
  <c r="I144" i="11" s="1"/>
  <c r="K144" i="11" s="1"/>
  <c r="M144" i="11" s="1"/>
  <c r="C142" i="11"/>
  <c r="G142" i="11" s="1"/>
  <c r="I142" i="11" s="1"/>
  <c r="K142" i="11" s="1"/>
  <c r="M142" i="11" s="1"/>
  <c r="C140" i="11"/>
  <c r="G140" i="11" s="1"/>
  <c r="I140" i="11" s="1"/>
  <c r="K140" i="11" s="1"/>
  <c r="M140" i="11" s="1"/>
  <c r="C111" i="11"/>
  <c r="G111" i="11" s="1"/>
  <c r="I111" i="11" s="1"/>
  <c r="K111" i="11" s="1"/>
  <c r="M111" i="11" s="1"/>
  <c r="C109" i="11"/>
  <c r="C107" i="11"/>
  <c r="G107" i="11" s="1"/>
  <c r="I107" i="11" s="1"/>
  <c r="K107" i="11" s="1"/>
  <c r="M107" i="11" s="1"/>
  <c r="C105" i="11"/>
  <c r="C103" i="11"/>
  <c r="G103" i="11" s="1"/>
  <c r="I103" i="11" s="1"/>
  <c r="K103" i="11" s="1"/>
  <c r="M103" i="11" s="1"/>
  <c r="C101" i="11"/>
  <c r="C100" i="11"/>
  <c r="G100" i="11" s="1"/>
  <c r="I100" i="11" s="1"/>
  <c r="K100" i="11" s="1"/>
  <c r="M100" i="11" s="1"/>
  <c r="C99" i="11"/>
  <c r="G99" i="11" s="1"/>
  <c r="I99" i="11" s="1"/>
  <c r="K99" i="11" s="1"/>
  <c r="M99" i="11" s="1"/>
  <c r="C98" i="11"/>
  <c r="G98" i="11" s="1"/>
  <c r="I98" i="11" s="1"/>
  <c r="K98" i="11" s="1"/>
  <c r="M98" i="11" s="1"/>
  <c r="C97" i="11"/>
  <c r="C96" i="11"/>
  <c r="G96" i="11" s="1"/>
  <c r="I96" i="11" s="1"/>
  <c r="K96" i="11" s="1"/>
  <c r="M96" i="11" s="1"/>
  <c r="C95" i="11"/>
  <c r="G95" i="11" s="1"/>
  <c r="I95" i="11" s="1"/>
  <c r="K95" i="11" s="1"/>
  <c r="M95" i="11" s="1"/>
  <c r="C94" i="11"/>
  <c r="G94" i="11" s="1"/>
  <c r="I94" i="11" s="1"/>
  <c r="K94" i="11" s="1"/>
  <c r="M94" i="11" s="1"/>
  <c r="C93" i="11"/>
  <c r="C92" i="11"/>
  <c r="G92" i="11" s="1"/>
  <c r="I92" i="11" s="1"/>
  <c r="K92" i="11" s="1"/>
  <c r="M92" i="11" s="1"/>
  <c r="C123" i="11"/>
  <c r="C20" i="11"/>
  <c r="G20" i="11" s="1"/>
  <c r="I20" i="11" s="1"/>
  <c r="K20" i="11" s="1"/>
  <c r="M20" i="11" s="1"/>
  <c r="C21" i="11"/>
  <c r="G21" i="11" s="1"/>
  <c r="I21" i="11" s="1"/>
  <c r="K21" i="11" s="1"/>
  <c r="M21" i="11" s="1"/>
  <c r="C22" i="11"/>
  <c r="G22" i="11" s="1"/>
  <c r="I22" i="11" s="1"/>
  <c r="K22" i="11" s="1"/>
  <c r="M22" i="11" s="1"/>
  <c r="C23" i="11"/>
  <c r="C24" i="11"/>
  <c r="G24" i="11" s="1"/>
  <c r="I24" i="11" s="1"/>
  <c r="K24" i="11" s="1"/>
  <c r="M24" i="11" s="1"/>
  <c r="C25" i="11"/>
  <c r="G25" i="11" s="1"/>
  <c r="I25" i="11" s="1"/>
  <c r="K25" i="11" s="1"/>
  <c r="M25" i="11" s="1"/>
  <c r="C26" i="11"/>
  <c r="G26" i="11" s="1"/>
  <c r="I26" i="11" s="1"/>
  <c r="K26" i="11" s="1"/>
  <c r="M26" i="11" s="1"/>
  <c r="C27" i="11"/>
  <c r="C28" i="11"/>
  <c r="G28" i="11" s="1"/>
  <c r="I28" i="11" s="1"/>
  <c r="K28" i="11" s="1"/>
  <c r="M28" i="11" s="1"/>
  <c r="C29" i="11"/>
  <c r="G29" i="11" s="1"/>
  <c r="I29" i="11" s="1"/>
  <c r="K29" i="11" s="1"/>
  <c r="M29" i="11" s="1"/>
  <c r="C31" i="11"/>
  <c r="G31" i="11" s="1"/>
  <c r="I31" i="11" s="1"/>
  <c r="K31" i="11" s="1"/>
  <c r="M31" i="11" s="1"/>
  <c r="C33" i="11"/>
  <c r="G33" i="11" s="1"/>
  <c r="I33" i="11" s="1"/>
  <c r="K33" i="11" s="1"/>
  <c r="M33" i="11" s="1"/>
  <c r="C35" i="11"/>
  <c r="G35" i="11" s="1"/>
  <c r="I35" i="11" s="1"/>
  <c r="K35" i="11" s="1"/>
  <c r="M35" i="11" s="1"/>
  <c r="C37" i="11"/>
  <c r="G37" i="11" s="1"/>
  <c r="I37" i="11" s="1"/>
  <c r="K37" i="11" s="1"/>
  <c r="M37" i="11" s="1"/>
  <c r="C39" i="11"/>
  <c r="G39" i="11" s="1"/>
  <c r="I39" i="11" s="1"/>
  <c r="K39" i="11" s="1"/>
  <c r="M39" i="11" s="1"/>
  <c r="C56" i="11"/>
  <c r="C57" i="11"/>
  <c r="G57" i="11" s="1"/>
  <c r="I57" i="11" s="1"/>
  <c r="K57" i="11" s="1"/>
  <c r="M57" i="11" s="1"/>
  <c r="C58" i="11"/>
  <c r="G58" i="11" s="1"/>
  <c r="I58" i="11" s="1"/>
  <c r="K58" i="11" s="1"/>
  <c r="M58" i="11" s="1"/>
  <c r="C59" i="11"/>
  <c r="G59" i="11" s="1"/>
  <c r="I59" i="11" s="1"/>
  <c r="K59" i="11" s="1"/>
  <c r="M59" i="11" s="1"/>
  <c r="C60" i="11"/>
  <c r="C61" i="11"/>
  <c r="G61" i="11" s="1"/>
  <c r="I61" i="11" s="1"/>
  <c r="K61" i="11" s="1"/>
  <c r="M61" i="11" s="1"/>
  <c r="C62" i="11"/>
  <c r="G62" i="11" s="1"/>
  <c r="I62" i="11" s="1"/>
  <c r="K62" i="11" s="1"/>
  <c r="M62" i="11" s="1"/>
  <c r="C63" i="11"/>
  <c r="G63" i="11" s="1"/>
  <c r="I63" i="11" s="1"/>
  <c r="K63" i="11" s="1"/>
  <c r="M63" i="11" s="1"/>
  <c r="C64" i="11"/>
  <c r="C65" i="11"/>
  <c r="G65" i="11" s="1"/>
  <c r="I65" i="11" s="1"/>
  <c r="K65" i="11" s="1"/>
  <c r="M65" i="11" s="1"/>
  <c r="C67" i="11"/>
  <c r="C69" i="11"/>
  <c r="G69" i="11" s="1"/>
  <c r="I69" i="11" s="1"/>
  <c r="K69" i="11" s="1"/>
  <c r="M69" i="11" s="1"/>
  <c r="C71" i="11"/>
  <c r="C73" i="11"/>
  <c r="G73" i="11" s="1"/>
  <c r="I73" i="11" s="1"/>
  <c r="K73" i="11" s="1"/>
  <c r="M73" i="11" s="1"/>
  <c r="C75" i="11"/>
  <c r="D124" i="11"/>
  <c r="C104" i="11"/>
  <c r="G104" i="11" s="1"/>
  <c r="I104" i="11" s="1"/>
  <c r="K104" i="11" s="1"/>
  <c r="M104" i="11" s="1"/>
  <c r="C106" i="11"/>
  <c r="G106" i="11" s="1"/>
  <c r="I106" i="11" s="1"/>
  <c r="K106" i="11" s="1"/>
  <c r="M106" i="11" s="1"/>
  <c r="C108" i="11"/>
  <c r="G108" i="11" s="1"/>
  <c r="I108" i="11" s="1"/>
  <c r="K108" i="11" s="1"/>
  <c r="M108" i="11" s="1"/>
  <c r="C110" i="11"/>
  <c r="G110" i="11" s="1"/>
  <c r="I110" i="11" s="1"/>
  <c r="K110" i="11" s="1"/>
  <c r="M110" i="11" s="1"/>
  <c r="C112" i="11"/>
  <c r="G112" i="11" s="1"/>
  <c r="I112" i="11" s="1"/>
  <c r="K112" i="11" s="1"/>
  <c r="M112" i="11" s="1"/>
  <c r="J138" i="11"/>
  <c r="L139" i="11"/>
  <c r="L138" i="11" s="1"/>
  <c r="H138" i="11"/>
  <c r="L174" i="11"/>
  <c r="I7" i="10" l="1"/>
  <c r="G12" i="10"/>
  <c r="G19" i="10" s="1"/>
  <c r="G10" i="10"/>
  <c r="J7" i="10"/>
  <c r="J6" i="10"/>
  <c r="I6" i="10"/>
  <c r="J6" i="7"/>
  <c r="G12" i="7"/>
  <c r="I6" i="7"/>
  <c r="F161" i="11"/>
  <c r="H21" i="10"/>
  <c r="E14" i="7"/>
  <c r="H14" i="7" s="1"/>
  <c r="J17" i="8"/>
  <c r="I7" i="8"/>
  <c r="L7" i="8" s="1"/>
  <c r="K6" i="8"/>
  <c r="L6" i="8"/>
  <c r="G75" i="11"/>
  <c r="I75" i="11" s="1"/>
  <c r="K75" i="11" s="1"/>
  <c r="M75" i="11" s="1"/>
  <c r="G71" i="11"/>
  <c r="I71" i="11" s="1"/>
  <c r="K71" i="11" s="1"/>
  <c r="M71" i="11" s="1"/>
  <c r="G67" i="11"/>
  <c r="I67" i="11" s="1"/>
  <c r="K67" i="11" s="1"/>
  <c r="M67" i="11" s="1"/>
  <c r="G64" i="11"/>
  <c r="I64" i="11" s="1"/>
  <c r="K64" i="11" s="1"/>
  <c r="M64" i="11" s="1"/>
  <c r="G60" i="11"/>
  <c r="I60" i="11" s="1"/>
  <c r="K60" i="11" s="1"/>
  <c r="M60" i="11" s="1"/>
  <c r="G56" i="11"/>
  <c r="I56" i="11" s="1"/>
  <c r="K56" i="11" s="1"/>
  <c r="M56" i="11" s="1"/>
  <c r="G27" i="11"/>
  <c r="I27" i="11" s="1"/>
  <c r="K27" i="11" s="1"/>
  <c r="M27" i="11" s="1"/>
  <c r="G23" i="11"/>
  <c r="I23" i="11" s="1"/>
  <c r="K23" i="11" s="1"/>
  <c r="M23" i="11" s="1"/>
  <c r="G123" i="11"/>
  <c r="I123" i="11" s="1"/>
  <c r="K123" i="11" s="1"/>
  <c r="M123" i="11" s="1"/>
  <c r="G93" i="11"/>
  <c r="I93" i="11" s="1"/>
  <c r="K93" i="11" s="1"/>
  <c r="M93" i="11" s="1"/>
  <c r="G97" i="11"/>
  <c r="I97" i="11" s="1"/>
  <c r="K97" i="11" s="1"/>
  <c r="M97" i="11" s="1"/>
  <c r="G101" i="11"/>
  <c r="I101" i="11" s="1"/>
  <c r="K101" i="11" s="1"/>
  <c r="M101" i="11" s="1"/>
  <c r="G105" i="11"/>
  <c r="I105" i="11" s="1"/>
  <c r="K105" i="11" s="1"/>
  <c r="M105" i="11" s="1"/>
  <c r="G109" i="11"/>
  <c r="I109" i="11" s="1"/>
  <c r="K109" i="11" s="1"/>
  <c r="M109" i="11" s="1"/>
  <c r="G151" i="11"/>
  <c r="I151" i="11" s="1"/>
  <c r="K151" i="11" s="1"/>
  <c r="M151" i="11" s="1"/>
  <c r="G153" i="11"/>
  <c r="I153" i="11" s="1"/>
  <c r="K153" i="11" s="1"/>
  <c r="M153" i="11" s="1"/>
  <c r="G155" i="11"/>
  <c r="I155" i="11" s="1"/>
  <c r="K155" i="11" s="1"/>
  <c r="M155" i="11" s="1"/>
  <c r="G157" i="11"/>
  <c r="I157" i="11" s="1"/>
  <c r="K157" i="11" s="1"/>
  <c r="M157" i="11" s="1"/>
  <c r="G159" i="11"/>
  <c r="I159" i="11" s="1"/>
  <c r="K159" i="11" s="1"/>
  <c r="M159" i="11" s="1"/>
  <c r="G164" i="11"/>
  <c r="I164" i="11" s="1"/>
  <c r="K164" i="11" s="1"/>
  <c r="M164" i="11" s="1"/>
  <c r="G166" i="11"/>
  <c r="I166" i="11" s="1"/>
  <c r="K166" i="11" s="1"/>
  <c r="M166" i="11" s="1"/>
  <c r="G168" i="11"/>
  <c r="I168" i="11" s="1"/>
  <c r="K168" i="11" s="1"/>
  <c r="M168" i="11" s="1"/>
  <c r="G170" i="11"/>
  <c r="I170" i="11" s="1"/>
  <c r="K170" i="11" s="1"/>
  <c r="M170" i="11" s="1"/>
  <c r="G172" i="11"/>
  <c r="I172" i="11" s="1"/>
  <c r="K172" i="11" s="1"/>
  <c r="M172" i="11" s="1"/>
  <c r="G19" i="8"/>
  <c r="G13" i="7"/>
  <c r="J13" i="7" s="1"/>
  <c r="I7" i="7"/>
  <c r="J7" i="7"/>
  <c r="J102" i="11"/>
  <c r="L103" i="11"/>
  <c r="L102" i="11" s="1"/>
  <c r="J9" i="9"/>
  <c r="I9" i="9"/>
  <c r="G6" i="9"/>
  <c r="E21" i="7"/>
  <c r="H12" i="7"/>
  <c r="K10" i="8"/>
  <c r="M10" i="8" l="1"/>
  <c r="F17" i="11"/>
  <c r="H21" i="7"/>
  <c r="L9" i="9"/>
  <c r="K9" i="9"/>
  <c r="I6" i="9"/>
  <c r="F163" i="11"/>
  <c r="J12" i="7"/>
  <c r="L6" i="10"/>
  <c r="K6" i="10"/>
  <c r="G21" i="10"/>
  <c r="J19" i="10"/>
  <c r="I17" i="8"/>
  <c r="F125" i="11"/>
  <c r="J6" i="9"/>
  <c r="I13" i="7"/>
  <c r="L13" i="7" s="1"/>
  <c r="K7" i="7"/>
  <c r="K13" i="7" s="1"/>
  <c r="L7" i="7"/>
  <c r="G21" i="8"/>
  <c r="I21" i="8" s="1"/>
  <c r="K21" i="8" s="1"/>
  <c r="M21" i="8" s="1"/>
  <c r="I19" i="8"/>
  <c r="K19" i="8" s="1"/>
  <c r="M19" i="8" s="1"/>
  <c r="K7" i="8"/>
  <c r="N7" i="8" s="1"/>
  <c r="M6" i="8"/>
  <c r="M7" i="8" s="1"/>
  <c r="N6" i="8"/>
  <c r="G18" i="8"/>
  <c r="L6" i="7"/>
  <c r="I12" i="7"/>
  <c r="K6" i="7"/>
  <c r="K12" i="7" s="1"/>
  <c r="I12" i="10"/>
  <c r="I19" i="10" s="1"/>
  <c r="I10" i="10"/>
  <c r="K7" i="10"/>
  <c r="L7" i="10"/>
  <c r="I21" i="10" l="1"/>
  <c r="L19" i="10"/>
  <c r="L12" i="7"/>
  <c r="F53" i="11"/>
  <c r="J18" i="8"/>
  <c r="G20" i="8"/>
  <c r="F127" i="11"/>
  <c r="F173" i="11"/>
  <c r="F195" i="11" s="1"/>
  <c r="F172" i="11"/>
  <c r="F194" i="11" s="1"/>
  <c r="F171" i="11"/>
  <c r="F193" i="11" s="1"/>
  <c r="F170" i="11"/>
  <c r="F192" i="11" s="1"/>
  <c r="F168" i="11"/>
  <c r="F190" i="11" s="1"/>
  <c r="F167" i="11"/>
  <c r="F189" i="11" s="1"/>
  <c r="F166" i="11"/>
  <c r="F188" i="11" s="1"/>
  <c r="F165" i="11"/>
  <c r="F187" i="11" s="1"/>
  <c r="F164" i="11"/>
  <c r="F186" i="11" s="1"/>
  <c r="H125" i="11"/>
  <c r="L6" i="9"/>
  <c r="B7" i="6"/>
  <c r="B10" i="6" s="1"/>
  <c r="M17" i="8"/>
  <c r="K12" i="10"/>
  <c r="K19" i="10" s="1"/>
  <c r="K21" i="10" s="1"/>
  <c r="K10" i="10"/>
  <c r="L17" i="8"/>
  <c r="I18" i="8"/>
  <c r="H161" i="11"/>
  <c r="J21" i="10"/>
  <c r="G14" i="7"/>
  <c r="N9" i="9"/>
  <c r="M9" i="9"/>
  <c r="M6" i="9" s="1"/>
  <c r="L125" i="11" s="1"/>
  <c r="K6" i="9"/>
  <c r="F19" i="11"/>
  <c r="K17" i="8"/>
  <c r="L127" i="11" l="1"/>
  <c r="J14" i="7"/>
  <c r="G21" i="7"/>
  <c r="H163" i="11"/>
  <c r="L161" i="11"/>
  <c r="K14" i="7"/>
  <c r="K21" i="7" s="1"/>
  <c r="H127" i="11"/>
  <c r="F169" i="11"/>
  <c r="F191" i="11" s="1"/>
  <c r="N17" i="8"/>
  <c r="K18" i="8"/>
  <c r="F29" i="11"/>
  <c r="F28" i="11"/>
  <c r="F27" i="11"/>
  <c r="F26" i="11"/>
  <c r="F24" i="11"/>
  <c r="F23" i="11"/>
  <c r="F22" i="11"/>
  <c r="F21" i="11"/>
  <c r="F20" i="11"/>
  <c r="J125" i="11"/>
  <c r="N6" i="9"/>
  <c r="H53" i="11"/>
  <c r="L18" i="8"/>
  <c r="I20" i="8"/>
  <c r="M18" i="8"/>
  <c r="L53" i="11" s="1"/>
  <c r="F185" i="11"/>
  <c r="F196" i="11" s="1"/>
  <c r="F137" i="11"/>
  <c r="F159" i="11" s="1"/>
  <c r="F136" i="11"/>
  <c r="F158" i="11" s="1"/>
  <c r="F135" i="11"/>
  <c r="F157" i="11" s="1"/>
  <c r="F134" i="11"/>
  <c r="F156" i="11" s="1"/>
  <c r="F132" i="11"/>
  <c r="F154" i="11" s="1"/>
  <c r="F131" i="11"/>
  <c r="F153" i="11" s="1"/>
  <c r="F130" i="11"/>
  <c r="F152" i="11" s="1"/>
  <c r="F129" i="11"/>
  <c r="F151" i="11" s="1"/>
  <c r="F128" i="11"/>
  <c r="F150" i="11" s="1"/>
  <c r="F89" i="11"/>
  <c r="J20" i="8"/>
  <c r="F55" i="11"/>
  <c r="J161" i="11"/>
  <c r="L21" i="10"/>
  <c r="I14" i="7"/>
  <c r="J163" i="11" l="1"/>
  <c r="F65" i="11"/>
  <c r="F87" i="11" s="1"/>
  <c r="F64" i="11"/>
  <c r="F86" i="11" s="1"/>
  <c r="F63" i="11"/>
  <c r="F85" i="11" s="1"/>
  <c r="F62" i="11"/>
  <c r="F84" i="11" s="1"/>
  <c r="F60" i="11"/>
  <c r="F82" i="11" s="1"/>
  <c r="F59" i="11"/>
  <c r="F81" i="11" s="1"/>
  <c r="F58" i="11"/>
  <c r="F80" i="11" s="1"/>
  <c r="F57" i="11"/>
  <c r="F79" i="11" s="1"/>
  <c r="F56" i="11"/>
  <c r="F78" i="11" s="1"/>
  <c r="M20" i="8"/>
  <c r="L89" i="11" s="1"/>
  <c r="F42" i="11"/>
  <c r="F44" i="11"/>
  <c r="F46" i="11"/>
  <c r="F48" i="11"/>
  <c r="F50" i="11"/>
  <c r="J53" i="11"/>
  <c r="N18" i="8"/>
  <c r="K20" i="8"/>
  <c r="H137" i="11"/>
  <c r="H159" i="11" s="1"/>
  <c r="H136" i="11"/>
  <c r="H158" i="11" s="1"/>
  <c r="H135" i="11"/>
  <c r="H157" i="11" s="1"/>
  <c r="H134" i="11"/>
  <c r="H156" i="11" s="1"/>
  <c r="H132" i="11"/>
  <c r="H154" i="11" s="1"/>
  <c r="H131" i="11"/>
  <c r="H153" i="11" s="1"/>
  <c r="H130" i="11"/>
  <c r="H152" i="11" s="1"/>
  <c r="H129" i="11"/>
  <c r="H151" i="11" s="1"/>
  <c r="H128" i="11"/>
  <c r="H150" i="11" s="1"/>
  <c r="B13" i="6"/>
  <c r="L17" i="11"/>
  <c r="H173" i="11"/>
  <c r="H195" i="11" s="1"/>
  <c r="H172" i="11"/>
  <c r="H194" i="11" s="1"/>
  <c r="H171" i="11"/>
  <c r="H193" i="11" s="1"/>
  <c r="H170" i="11"/>
  <c r="H192" i="11" s="1"/>
  <c r="H168" i="11"/>
  <c r="H190" i="11" s="1"/>
  <c r="H167" i="11"/>
  <c r="H189" i="11" s="1"/>
  <c r="H166" i="11"/>
  <c r="H188" i="11" s="1"/>
  <c r="H165" i="11"/>
  <c r="H187" i="11" s="1"/>
  <c r="H164" i="11"/>
  <c r="H186" i="11" s="1"/>
  <c r="H17" i="11"/>
  <c r="B9" i="6"/>
  <c r="B12" i="6" s="1"/>
  <c r="J21" i="7"/>
  <c r="L137" i="11"/>
  <c r="L159" i="11" s="1"/>
  <c r="L136" i="11"/>
  <c r="L158" i="11" s="1"/>
  <c r="L135" i="11"/>
  <c r="L157" i="11" s="1"/>
  <c r="L134" i="11"/>
  <c r="L156" i="11" s="1"/>
  <c r="L132" i="11"/>
  <c r="L154" i="11" s="1"/>
  <c r="L131" i="11"/>
  <c r="L153" i="11" s="1"/>
  <c r="L130" i="11"/>
  <c r="L152" i="11" s="1"/>
  <c r="L129" i="11"/>
  <c r="L151" i="11" s="1"/>
  <c r="L128" i="11"/>
  <c r="L150" i="11" s="1"/>
  <c r="L14" i="7"/>
  <c r="I21" i="7"/>
  <c r="F91" i="11"/>
  <c r="F133" i="11"/>
  <c r="F155" i="11" s="1"/>
  <c r="F149" i="11" s="1"/>
  <c r="F160" i="11" s="1"/>
  <c r="L55" i="11"/>
  <c r="H89" i="11"/>
  <c r="L20" i="8"/>
  <c r="H55" i="11"/>
  <c r="J127" i="11"/>
  <c r="F43" i="11"/>
  <c r="F45" i="11"/>
  <c r="F25" i="11"/>
  <c r="F49" i="11"/>
  <c r="F51" i="11"/>
  <c r="L163" i="11"/>
  <c r="L173" i="11" l="1"/>
  <c r="L195" i="11" s="1"/>
  <c r="L172" i="11"/>
  <c r="L194" i="11" s="1"/>
  <c r="L171" i="11"/>
  <c r="L193" i="11" s="1"/>
  <c r="L170" i="11"/>
  <c r="L192" i="11" s="1"/>
  <c r="L168" i="11"/>
  <c r="L190" i="11" s="1"/>
  <c r="L167" i="11"/>
  <c r="L189" i="11" s="1"/>
  <c r="L166" i="11"/>
  <c r="L188" i="11" s="1"/>
  <c r="L165" i="11"/>
  <c r="L187" i="11" s="1"/>
  <c r="L164" i="11"/>
  <c r="L186" i="11" s="1"/>
  <c r="F47" i="11"/>
  <c r="H65" i="11"/>
  <c r="H87" i="11" s="1"/>
  <c r="H64" i="11"/>
  <c r="H86" i="11" s="1"/>
  <c r="H63" i="11"/>
  <c r="H85" i="11" s="1"/>
  <c r="H62" i="11"/>
  <c r="H84" i="11" s="1"/>
  <c r="H60" i="11"/>
  <c r="H82" i="11" s="1"/>
  <c r="H59" i="11"/>
  <c r="H81" i="11" s="1"/>
  <c r="H58" i="11"/>
  <c r="H80" i="11" s="1"/>
  <c r="H57" i="11"/>
  <c r="H79" i="11" s="1"/>
  <c r="H56" i="11"/>
  <c r="H78" i="11" s="1"/>
  <c r="H91" i="11"/>
  <c r="J17" i="11"/>
  <c r="B11" i="6"/>
  <c r="B14" i="6" s="1"/>
  <c r="L21" i="7"/>
  <c r="H19" i="11"/>
  <c r="H169" i="11"/>
  <c r="H191" i="11" s="1"/>
  <c r="H133" i="11"/>
  <c r="H155" i="11" s="1"/>
  <c r="L91" i="11"/>
  <c r="J173" i="11"/>
  <c r="J195" i="11" s="1"/>
  <c r="J172" i="11"/>
  <c r="J194" i="11" s="1"/>
  <c r="J171" i="11"/>
  <c r="J193" i="11" s="1"/>
  <c r="J170" i="11"/>
  <c r="J192" i="11" s="1"/>
  <c r="J168" i="11"/>
  <c r="J190" i="11" s="1"/>
  <c r="J167" i="11"/>
  <c r="J189" i="11" s="1"/>
  <c r="J166" i="11"/>
  <c r="J188" i="11" s="1"/>
  <c r="J165" i="11"/>
  <c r="J187" i="11" s="1"/>
  <c r="J164" i="11"/>
  <c r="J186" i="11" s="1"/>
  <c r="J137" i="11"/>
  <c r="J159" i="11" s="1"/>
  <c r="J136" i="11"/>
  <c r="J158" i="11" s="1"/>
  <c r="J135" i="11"/>
  <c r="J157" i="11" s="1"/>
  <c r="J134" i="11"/>
  <c r="J156" i="11" s="1"/>
  <c r="J132" i="11"/>
  <c r="J154" i="11" s="1"/>
  <c r="J131" i="11"/>
  <c r="J153" i="11" s="1"/>
  <c r="J130" i="11"/>
  <c r="J152" i="11" s="1"/>
  <c r="J129" i="11"/>
  <c r="J151" i="11" s="1"/>
  <c r="J128" i="11"/>
  <c r="J150" i="11" s="1"/>
  <c r="L65" i="11"/>
  <c r="L87" i="11" s="1"/>
  <c r="L64" i="11"/>
  <c r="L86" i="11" s="1"/>
  <c r="L63" i="11"/>
  <c r="L85" i="11" s="1"/>
  <c r="L62" i="11"/>
  <c r="L84" i="11" s="1"/>
  <c r="L60" i="11"/>
  <c r="L82" i="11" s="1"/>
  <c r="L59" i="11"/>
  <c r="L81" i="11" s="1"/>
  <c r="L58" i="11"/>
  <c r="L80" i="11" s="1"/>
  <c r="L57" i="11"/>
  <c r="L79" i="11" s="1"/>
  <c r="L56" i="11"/>
  <c r="L78" i="11" s="1"/>
  <c r="F101" i="11"/>
  <c r="F123" i="11" s="1"/>
  <c r="F16" i="11" s="1"/>
  <c r="F100" i="11"/>
  <c r="F122" i="11" s="1"/>
  <c r="F15" i="11" s="1"/>
  <c r="F99" i="11"/>
  <c r="F121" i="11" s="1"/>
  <c r="F14" i="11" s="1"/>
  <c r="F98" i="11"/>
  <c r="F120" i="11" s="1"/>
  <c r="F13" i="11" s="1"/>
  <c r="F96" i="11"/>
  <c r="F118" i="11" s="1"/>
  <c r="F11" i="11" s="1"/>
  <c r="F95" i="11"/>
  <c r="F117" i="11" s="1"/>
  <c r="F10" i="11" s="1"/>
  <c r="F94" i="11"/>
  <c r="F116" i="11" s="1"/>
  <c r="F9" i="11" s="1"/>
  <c r="F93" i="11"/>
  <c r="F115" i="11" s="1"/>
  <c r="F8" i="11" s="1"/>
  <c r="F92" i="11"/>
  <c r="F114" i="11" s="1"/>
  <c r="L133" i="11"/>
  <c r="L155" i="11" s="1"/>
  <c r="L149" i="11" s="1"/>
  <c r="L160" i="11" s="1"/>
  <c r="H185" i="11"/>
  <c r="H196" i="11" s="1"/>
  <c r="L19" i="11"/>
  <c r="H149" i="11"/>
  <c r="H160" i="11" s="1"/>
  <c r="J89" i="11"/>
  <c r="N20" i="8"/>
  <c r="J55" i="11"/>
  <c r="F41" i="11"/>
  <c r="F52" i="11" s="1"/>
  <c r="F61" i="11"/>
  <c r="F83" i="11" s="1"/>
  <c r="F77" i="11" s="1"/>
  <c r="F88" i="11" s="1"/>
  <c r="J65" i="11" l="1"/>
  <c r="J87" i="11" s="1"/>
  <c r="J64" i="11"/>
  <c r="J86" i="11" s="1"/>
  <c r="J63" i="11"/>
  <c r="J85" i="11" s="1"/>
  <c r="J62" i="11"/>
  <c r="J84" i="11" s="1"/>
  <c r="J60" i="11"/>
  <c r="J82" i="11" s="1"/>
  <c r="J59" i="11"/>
  <c r="J81" i="11" s="1"/>
  <c r="J58" i="11"/>
  <c r="J80" i="11" s="1"/>
  <c r="J57" i="11"/>
  <c r="J79" i="11" s="1"/>
  <c r="J56" i="11"/>
  <c r="J78" i="11" s="1"/>
  <c r="F97" i="11"/>
  <c r="F119" i="11" s="1"/>
  <c r="L61" i="11"/>
  <c r="L83" i="11" s="1"/>
  <c r="J133" i="11"/>
  <c r="J155" i="11" s="1"/>
  <c r="J169" i="11"/>
  <c r="J191" i="11" s="1"/>
  <c r="L101" i="11"/>
  <c r="L123" i="11" s="1"/>
  <c r="L100" i="11"/>
  <c r="L122" i="11" s="1"/>
  <c r="L99" i="11"/>
  <c r="L121" i="11" s="1"/>
  <c r="L98" i="11"/>
  <c r="L120" i="11" s="1"/>
  <c r="L96" i="11"/>
  <c r="L118" i="11" s="1"/>
  <c r="L95" i="11"/>
  <c r="L117" i="11" s="1"/>
  <c r="L94" i="11"/>
  <c r="L116" i="11" s="1"/>
  <c r="L93" i="11"/>
  <c r="L115" i="11" s="1"/>
  <c r="L92" i="11"/>
  <c r="L114" i="11" s="1"/>
  <c r="H29" i="11"/>
  <c r="H28" i="11"/>
  <c r="H27" i="11"/>
  <c r="H26" i="11"/>
  <c r="H24" i="11"/>
  <c r="H23" i="11"/>
  <c r="H22" i="11"/>
  <c r="H21" i="11"/>
  <c r="H20" i="11"/>
  <c r="H101" i="11"/>
  <c r="H123" i="11" s="1"/>
  <c r="H100" i="11"/>
  <c r="H122" i="11" s="1"/>
  <c r="H99" i="11"/>
  <c r="H121" i="11" s="1"/>
  <c r="H98" i="11"/>
  <c r="H120" i="11" s="1"/>
  <c r="H96" i="11"/>
  <c r="H118" i="11" s="1"/>
  <c r="H95" i="11"/>
  <c r="H117" i="11" s="1"/>
  <c r="H94" i="11"/>
  <c r="H116" i="11" s="1"/>
  <c r="H93" i="11"/>
  <c r="H115" i="11" s="1"/>
  <c r="H92" i="11"/>
  <c r="H114" i="11" s="1"/>
  <c r="F12" i="11"/>
  <c r="J91" i="11"/>
  <c r="L29" i="11"/>
  <c r="L28" i="11"/>
  <c r="L27" i="11"/>
  <c r="L26" i="11"/>
  <c r="L24" i="11"/>
  <c r="L23" i="11"/>
  <c r="L22" i="11"/>
  <c r="L21" i="11"/>
  <c r="L20" i="11"/>
  <c r="F113" i="11"/>
  <c r="F124" i="11" s="1"/>
  <c r="F7" i="11"/>
  <c r="L77" i="11"/>
  <c r="L88" i="11" s="1"/>
  <c r="J149" i="11"/>
  <c r="J160" i="11" s="1"/>
  <c r="J185" i="11"/>
  <c r="J196" i="11" s="1"/>
  <c r="J19" i="11"/>
  <c r="H61" i="11"/>
  <c r="H83" i="11" s="1"/>
  <c r="H77" i="11" s="1"/>
  <c r="H88" i="11" s="1"/>
  <c r="L169" i="11"/>
  <c r="L191" i="11" s="1"/>
  <c r="L185" i="11" s="1"/>
  <c r="L196" i="11" s="1"/>
  <c r="J29" i="11" l="1"/>
  <c r="J28" i="11"/>
  <c r="J27" i="11"/>
  <c r="J26" i="11"/>
  <c r="J24" i="11"/>
  <c r="J23" i="11"/>
  <c r="J22" i="11"/>
  <c r="J21" i="11"/>
  <c r="J20" i="11"/>
  <c r="L43" i="11"/>
  <c r="L8" i="11"/>
  <c r="L45" i="11"/>
  <c r="L10" i="11"/>
  <c r="L25" i="11"/>
  <c r="L49" i="11"/>
  <c r="L14" i="11"/>
  <c r="L51" i="11"/>
  <c r="L16" i="11"/>
  <c r="H42" i="11"/>
  <c r="H7" i="11"/>
  <c r="H44" i="11"/>
  <c r="H9" i="11"/>
  <c r="H46" i="11"/>
  <c r="H11" i="11"/>
  <c r="H48" i="11"/>
  <c r="H13" i="11"/>
  <c r="H50" i="11"/>
  <c r="H15" i="11"/>
  <c r="J77" i="11"/>
  <c r="J88" i="11" s="1"/>
  <c r="F6" i="11"/>
  <c r="L42" i="11"/>
  <c r="L7" i="11"/>
  <c r="L44" i="11"/>
  <c r="L9" i="11"/>
  <c r="L46" i="11"/>
  <c r="L11" i="11"/>
  <c r="L48" i="11"/>
  <c r="L13" i="11"/>
  <c r="L50" i="11"/>
  <c r="L15" i="11"/>
  <c r="J101" i="11"/>
  <c r="J123" i="11" s="1"/>
  <c r="J100" i="11"/>
  <c r="J122" i="11" s="1"/>
  <c r="J99" i="11"/>
  <c r="J121" i="11" s="1"/>
  <c r="J98" i="11"/>
  <c r="J120" i="11" s="1"/>
  <c r="J96" i="11"/>
  <c r="J118" i="11" s="1"/>
  <c r="J95" i="11"/>
  <c r="J117" i="11" s="1"/>
  <c r="J94" i="11"/>
  <c r="J116" i="11" s="1"/>
  <c r="J93" i="11"/>
  <c r="J115" i="11" s="1"/>
  <c r="J92" i="11"/>
  <c r="J114" i="11" s="1"/>
  <c r="H97" i="11"/>
  <c r="H119" i="11" s="1"/>
  <c r="H113" i="11" s="1"/>
  <c r="H124" i="11" s="1"/>
  <c r="H43" i="11"/>
  <c r="H8" i="11"/>
  <c r="H45" i="11"/>
  <c r="H10" i="11"/>
  <c r="H25" i="11"/>
  <c r="H49" i="11"/>
  <c r="H14" i="11"/>
  <c r="H51" i="11"/>
  <c r="H16" i="11"/>
  <c r="L97" i="11"/>
  <c r="L119" i="11" s="1"/>
  <c r="L113" i="11" s="1"/>
  <c r="L124" i="11" s="1"/>
  <c r="J61" i="11"/>
  <c r="J83" i="11" s="1"/>
  <c r="J97" i="11" l="1"/>
  <c r="J119" i="11" s="1"/>
  <c r="L41" i="11"/>
  <c r="L52" i="11" s="1"/>
  <c r="J42" i="11"/>
  <c r="J7" i="11"/>
  <c r="J44" i="11"/>
  <c r="J9" i="11"/>
  <c r="J46" i="11"/>
  <c r="J11" i="11"/>
  <c r="J48" i="11"/>
  <c r="J13" i="11"/>
  <c r="J50" i="11"/>
  <c r="J15" i="11"/>
  <c r="H47" i="11"/>
  <c r="H12" i="11"/>
  <c r="H6" i="11" s="1"/>
  <c r="J113" i="11"/>
  <c r="J124" i="11" s="1"/>
  <c r="H41" i="11"/>
  <c r="H52" i="11" s="1"/>
  <c r="L47" i="11"/>
  <c r="L12" i="11"/>
  <c r="L6" i="11" s="1"/>
  <c r="J43" i="11"/>
  <c r="J8" i="11"/>
  <c r="J45" i="11"/>
  <c r="J10" i="11"/>
  <c r="J25" i="11"/>
  <c r="J49" i="11"/>
  <c r="J14" i="11"/>
  <c r="J51" i="11"/>
  <c r="J16" i="11"/>
  <c r="J47" i="11" l="1"/>
  <c r="J41" i="11" s="1"/>
  <c r="J52" i="11" s="1"/>
  <c r="J12" i="11"/>
  <c r="J6" i="11"/>
  <c r="M18" i="5" l="1"/>
  <c r="K18" i="5"/>
  <c r="G18" i="5" l="1"/>
  <c r="G12" i="5"/>
  <c r="I12" i="5" s="1"/>
  <c r="K12" i="5" s="1"/>
  <c r="M12" i="5" s="1"/>
  <c r="G11" i="5"/>
  <c r="I11" i="5" s="1"/>
  <c r="K11" i="5" s="1"/>
  <c r="M11" i="5" s="1"/>
  <c r="G8" i="5"/>
  <c r="I8" i="5" s="1"/>
  <c r="K8" i="5" s="1"/>
  <c r="M8" i="5" s="1"/>
  <c r="G7" i="5"/>
  <c r="I7" i="5" l="1"/>
  <c r="K7" i="5" s="1"/>
  <c r="M7" i="5" s="1"/>
  <c r="I18" i="5"/>
  <c r="H12" i="5" l="1"/>
  <c r="H8" i="5"/>
  <c r="J12" i="5" l="1"/>
  <c r="N12" i="5" l="1"/>
  <c r="J8" i="5"/>
  <c r="L12" i="5" l="1"/>
  <c r="N8" i="5" l="1"/>
  <c r="L8" i="5"/>
  <c r="G13" i="5"/>
  <c r="I13" i="5" s="1"/>
  <c r="K13" i="5" s="1"/>
  <c r="M13" i="5" s="1"/>
  <c r="G9" i="5"/>
  <c r="I9" i="5" l="1"/>
  <c r="K9" i="5" s="1"/>
  <c r="M9" i="5" s="1"/>
  <c r="H11" i="5"/>
  <c r="F28" i="5"/>
  <c r="F27" i="5"/>
  <c r="F13" i="5"/>
  <c r="F12" i="5"/>
  <c r="F11" i="5"/>
  <c r="F9" i="5"/>
  <c r="F7" i="5"/>
  <c r="D28" i="5"/>
  <c r="D27" i="5"/>
  <c r="D13" i="5"/>
  <c r="D12" i="5"/>
  <c r="D11" i="5"/>
  <c r="D9" i="5"/>
  <c r="D8" i="5"/>
  <c r="D7" i="5"/>
  <c r="H9" i="5" l="1"/>
  <c r="J9" i="5" s="1"/>
  <c r="L9" i="5" s="1"/>
  <c r="N9" i="5" s="1"/>
  <c r="H13" i="5"/>
  <c r="F8" i="5"/>
  <c r="B15" i="5"/>
  <c r="J11" i="5"/>
  <c r="E15" i="5"/>
  <c r="C15" i="5"/>
  <c r="G15" i="5" l="1"/>
  <c r="G17" i="5" s="1"/>
  <c r="J13" i="5"/>
  <c r="L13" i="5" s="1"/>
  <c r="N13" i="5" s="1"/>
  <c r="L11" i="5"/>
  <c r="H7" i="5"/>
  <c r="I15" i="5" l="1"/>
  <c r="I17" i="5" s="1"/>
  <c r="G28" i="5"/>
  <c r="J7" i="5"/>
  <c r="N11" i="5"/>
  <c r="H28" i="5" l="1"/>
  <c r="K15" i="5"/>
  <c r="I28" i="5"/>
  <c r="J28" i="5" s="1"/>
  <c r="N7" i="5"/>
  <c r="L7" i="5"/>
  <c r="M15" i="5" l="1"/>
  <c r="M17" i="5" s="1"/>
  <c r="M28" i="5" s="1"/>
  <c r="K17" i="5"/>
  <c r="K28" i="5" s="1"/>
  <c r="L28" i="5" s="1"/>
  <c r="N28" i="5" l="1"/>
</calcChain>
</file>

<file path=xl/sharedStrings.xml><?xml version="1.0" encoding="utf-8"?>
<sst xmlns="http://schemas.openxmlformats.org/spreadsheetml/2006/main" count="4518" uniqueCount="612">
  <si>
    <t>тыс.руб.</t>
  </si>
  <si>
    <t>Показатель</t>
  </si>
  <si>
    <t>Налоговая база для исчисления налога на прибыль исходя из доли</t>
  </si>
  <si>
    <t>Сумма недопоступления налога на прибыль, в т.ч. от участников СЭЗ</t>
  </si>
  <si>
    <t>Коэффициент собираемости</t>
  </si>
  <si>
    <t>Расчетные ожидаемые проступления текущего года</t>
  </si>
  <si>
    <t>Прочие факторы, влияющие на поступления по источнику</t>
  </si>
  <si>
    <t>Миграция плательщиков</t>
  </si>
  <si>
    <t>Недоимка на начало года, возможная ко взысканию</t>
  </si>
  <si>
    <t>Погашение начислений за счет имеющейся переплаты</t>
  </si>
  <si>
    <t>Норматив зачисления налога на прибыль организаций в бюджет субъекта РФ согласно БК РФ</t>
  </si>
  <si>
    <t>х</t>
  </si>
  <si>
    <t>Данные по организациям, не имеющим обособленных подразделений, и по организациям без входящих в них обособленных подразделений</t>
  </si>
  <si>
    <t>Данные по обособленным подразделениям</t>
  </si>
  <si>
    <t>Данные по консолидированным группам налогоплательщиков</t>
  </si>
  <si>
    <t>Налог на прибыль организаций, зачисляемый в бюджеты субъектов Российской Федерации</t>
  </si>
  <si>
    <t>Темп роста прибыли прибыльных организаций для целей бухгалтерского учета</t>
  </si>
  <si>
    <t>Участники СЭЗ (включение/исключение плательщиков в единый реестр участников СЭЗ, увеличение льготной ставки по налогу)</t>
  </si>
  <si>
    <t>Сумма по источнику, тыс.руб.</t>
  </si>
  <si>
    <t>Сумма начисленная по 1-НМ, тыс.руб</t>
  </si>
  <si>
    <t>ТР, %</t>
  </si>
  <si>
    <t>Изменения в базе налогообложения, связанные со спецификой экономической деятельности СПД</t>
  </si>
  <si>
    <t>Разовые платежи</t>
  </si>
  <si>
    <t>Изменение налогового законодательства</t>
  </si>
  <si>
    <t>Прочее</t>
  </si>
  <si>
    <t>Предшест-вующий период 3</t>
  </si>
  <si>
    <t>Предшест-вующий период 2</t>
  </si>
  <si>
    <t>Предшест-вующий период 1</t>
  </si>
  <si>
    <t>Текущий год</t>
  </si>
  <si>
    <t>Очередной финансовый год</t>
  </si>
  <si>
    <t>Первый год планируемого периода</t>
  </si>
  <si>
    <t>Второй год планируемого периода</t>
  </si>
  <si>
    <t>Приложение № 1
к Методике</t>
  </si>
  <si>
    <t>Приложение № 2
к Методике</t>
  </si>
  <si>
    <t>Налог на доходы физических лиц</t>
  </si>
  <si>
    <t>182 1 01 02000 00 0000 000</t>
  </si>
  <si>
    <t>Поступило по источнику в прошлом году</t>
  </si>
  <si>
    <t>Сумма платежей, ожидаемая к поступлению в текущем году</t>
  </si>
  <si>
    <t>ТР относительно предыдущего года, %</t>
  </si>
  <si>
    <t>Прогноз на очередной финансовый год</t>
  </si>
  <si>
    <t>Прогноз на первый год планируемого периода</t>
  </si>
  <si>
    <t>Прогноз на второй год планируемого периода</t>
  </si>
  <si>
    <t>Приложение № 2.1
к Методике</t>
  </si>
  <si>
    <t>Налог на доходы физических лиц с доходов, источником которых является налоговый агент</t>
  </si>
  <si>
    <t>Налоговая база, подлежащая налогообложению по всем налоговым ставкам с доходов физических лиц, источником которых является налоговый агент (руб.)</t>
  </si>
  <si>
    <t>Налоговая база, подлежащая налогообложению по всем налоговым ставкам с доходов в виде дивидендов (руб.)</t>
  </si>
  <si>
    <t>Средняя налоговая ставка в целом по региону по НДФЛ</t>
  </si>
  <si>
    <t>Средняя налоговая ставка в целом по региону по дивидендам</t>
  </si>
  <si>
    <t xml:space="preserve">Темп роста фонда заработной платы работников организаций </t>
  </si>
  <si>
    <t>Сумма налога исчисленная по всем налоговым ставкам с доходов физических лиц, источником которых является налоговый агент (руб.)</t>
  </si>
  <si>
    <t>Сумма налога исчисленная по всем налоговым ставкам с доходов в виде дивидендов (руб.)</t>
  </si>
  <si>
    <t>НДФЛ в части  суммы налога, превышающей 650 000 рублей, относящейся к части налоговой базы, превышающей 
5 000 000 рублей</t>
  </si>
  <si>
    <t>Рост контингента налогоплательщиков</t>
  </si>
  <si>
    <t>Легализация заработной платы</t>
  </si>
  <si>
    <t>Выпадающие доходы (возвраты)</t>
  </si>
  <si>
    <t>Изменения за счет миграции плательщиков</t>
  </si>
  <si>
    <t>Увеличение поступлений в связи с ростом премирования и ростом МРОТ на 10% с 01.07.2022</t>
  </si>
  <si>
    <t>Приложение № 2.2
к Методике</t>
  </si>
  <si>
    <t>Налог на доходы физических лиц с доходов, полученных в соответствии со статьями 227 и 228 Налогового кодекса Российской Федерации</t>
  </si>
  <si>
    <t>Налоговая база, подлежащая налогообложению по всем налоговым ставкам, в т.ч.</t>
  </si>
  <si>
    <t>Сумма налога исчисленная по всем налоговым ставкам, в т.ч.</t>
  </si>
  <si>
    <t>Средняя налоговая ставка в целом по региону</t>
  </si>
  <si>
    <t>Коэффициент уплаты с учетом налоговых вычетов</t>
  </si>
  <si>
    <t>Увеличение поступлений в связи с ростом деловой активности</t>
  </si>
  <si>
    <t>Сумма по расчету, в т.ч.</t>
  </si>
  <si>
    <t>182 1 01 02020 01 0000 110</t>
  </si>
  <si>
    <t>Доля, %</t>
  </si>
  <si>
    <t>182 1 01 02030 01 0000 110</t>
  </si>
  <si>
    <t>Приложение № 2.3
к Методике</t>
  </si>
  <si>
    <t>Налог на доходы физических лиц на основании патента на очередной финансовый год определяется из прогнозной численности физических лиц, являющихся иностранными гражданами, осуществляющими трудовую деятельность по найму у физических лиц на основании патента</t>
  </si>
  <si>
    <t>Показатели</t>
  </si>
  <si>
    <t>Потребность в привлечении иностранных работников, всего, тыс. чел.</t>
  </si>
  <si>
    <t>Стоимость патента в г. Севастополе, руб. в месяц</t>
  </si>
  <si>
    <t>Средний период, на который берется патент, мес.</t>
  </si>
  <si>
    <t>Региональный коэффициент-дефлятор</t>
  </si>
  <si>
    <t>Изменение притока иностранной рабочей силы</t>
  </si>
  <si>
    <t>…..</t>
  </si>
  <si>
    <t>Приложение № 2.4
к Методике</t>
  </si>
  <si>
    <t>Налог на доходы физических лиц в части  суммы налога, превышающей 650 000 рублей, относящейся к части налоговой базы, превышающей 5 000 000 рублей</t>
  </si>
  <si>
    <t>Налогооблагаемая база по плательщикам, доходы которых превышают 5 000 000 рублей</t>
  </si>
  <si>
    <t>Часть налоговой базы, превышающая 5 000 000 рублей</t>
  </si>
  <si>
    <t>Ставка налога</t>
  </si>
  <si>
    <t>Исчисленная сумма налога</t>
  </si>
  <si>
    <t>Коэффициент уплаты</t>
  </si>
  <si>
    <t>Часть налоговой базы, превышающая 5 000 000 рублей, подлежащая налогообложению по ставке 15%</t>
  </si>
  <si>
    <t>Сумма по источнику (КБ РФ), тыс.руб.</t>
  </si>
  <si>
    <t>Норматив отчислений в Консолидированный бюджет региона</t>
  </si>
  <si>
    <t>Приложение № 2.5
к Методике</t>
  </si>
  <si>
    <t>Налог на доходы физических лиц в разрезе муниципальных округов</t>
  </si>
  <si>
    <t>Предшествующий период 2</t>
  </si>
  <si>
    <t>Предшествующий период 1</t>
  </si>
  <si>
    <t>Налог на доходы физических лиц по муниципальным округам</t>
  </si>
  <si>
    <t>Балаклавский МО</t>
  </si>
  <si>
    <t>город  Инкерман</t>
  </si>
  <si>
    <t>Орлиновский МО</t>
  </si>
  <si>
    <t>Терновский МО</t>
  </si>
  <si>
    <t>Гагаринский МО</t>
  </si>
  <si>
    <t>Ленинский МО</t>
  </si>
  <si>
    <t>Нахимовский МО</t>
  </si>
  <si>
    <t>Верхнесадовский МО</t>
  </si>
  <si>
    <t>Андреевский МО</t>
  </si>
  <si>
    <t>Качинский МО</t>
  </si>
  <si>
    <t>182 1 01 02010 01 0000 110</t>
  </si>
  <si>
    <t>Нормативы отчислений от налоговых доходов в бюджеты внутригородских муниципальных образований города Севастополя</t>
  </si>
  <si>
    <t>Расчетная сумма поступленй</t>
  </si>
  <si>
    <t>Миграция плательщиков внутри региона</t>
  </si>
  <si>
    <t>Сумма поступленй по источнику</t>
  </si>
  <si>
    <t>182 1 01 02010 01 0000 110 (без учета МО)</t>
  </si>
  <si>
    <t>182 1 01 02020 01 0000 110 (без учета МО)</t>
  </si>
  <si>
    <t>182 1 01 02030 01 0000 110 (без учета МО)</t>
  </si>
  <si>
    <t>182 1 01 02040 01 0000 110</t>
  </si>
  <si>
    <t>182 1 01 02040 01 0000 110 (без учета МО)</t>
  </si>
  <si>
    <t>182 1 01 02080 01 0000 110</t>
  </si>
  <si>
    <t>182 1 01 02080 01 0000 110 (без учета МО)</t>
  </si>
  <si>
    <t>Приложение № 3
к Методике</t>
  </si>
  <si>
    <t xml:space="preserve">Акцизы, производимые 
на территории Российской Федерации </t>
  </si>
  <si>
    <t>182 1 03 02000 00 00000 000</t>
  </si>
  <si>
    <t>Приложение № 3.1
к Методике</t>
  </si>
  <si>
    <t>Акцизы на виноматериалы, виноградное сусло, фруктовое сусло, производимые на территории Российской Федерации, кроме производимых из подакцизного винограда</t>
  </si>
  <si>
    <t>Налогооблагаемая база, литров, в т.ч.</t>
  </si>
  <si>
    <t>Сумма акциза, заявленная к вычету</t>
  </si>
  <si>
    <t xml:space="preserve">Индекс промышленного производства </t>
  </si>
  <si>
    <t>Коэффициент собираемости, %</t>
  </si>
  <si>
    <t>Переходящие платежи предыдущего периода, тыс. руб.</t>
  </si>
  <si>
    <t>Расчетные ожидаемые проступления текущего года в бюджет субъекта РФ</t>
  </si>
  <si>
    <t>Контрольно-проверочная работа</t>
  </si>
  <si>
    <t>Выпадающие доходы</t>
  </si>
  <si>
    <t>Приложение № 3.2
к Методике</t>
  </si>
  <si>
    <t xml:space="preserve">Акцизы на виноматериалы, виноградное сусло, производимые на территории Российской Федерации из подакцизного винограда </t>
  </si>
  <si>
    <t>Акцизы на вина, фруктовые вина, игристые вина (шампанские),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дистиллята, производимые на территории Российской Федерации, кроме производимых из подакцизного винограда</t>
  </si>
  <si>
    <t>Игристые вина (шампанские)</t>
  </si>
  <si>
    <t>Вина (за исключением игристых вин (шампанских), ликерных вин)</t>
  </si>
  <si>
    <t>Сумма акциза, предъявленная к возмещению по подакцизным товарам, факт экспорта которых документально подтвержден</t>
  </si>
  <si>
    <t>Приложение № 3.4
к Методике</t>
  </si>
  <si>
    <t>Акцизы на вина, игристые вина (шампанские), производимые на территории Российской Федерации из подакцизного винограда</t>
  </si>
  <si>
    <t>Сумма акциза, предъявленная к возмещению, по подакцизным товарам, факт экспорта которых документально подтвержден</t>
  </si>
  <si>
    <t>Приложение № 3.5
к Методике</t>
  </si>
  <si>
    <t xml:space="preserve">Акцизы на пиво, производимое на территории Российской Федерации </t>
  </si>
  <si>
    <t>Приложение № 3.6
к Методике</t>
  </si>
  <si>
    <t>Справочно (согласно ст. 193 НК РФ):</t>
  </si>
  <si>
    <t>Виды подакцизных товаров</t>
  </si>
  <si>
    <t>Среднегодовая налоговая ставка *</t>
  </si>
  <si>
    <t>ед.изм</t>
  </si>
  <si>
    <t>Виноград, использованный для производства вина, игристого вина (шампанского), ликерного вина с защищенным географическим указанием, с защищенным наименованием места происхождения (специального вина), виноматериалов, виноградного сусла, спиртных напитков, произведенных по технологии полного цикла, реализованных в налоговом периоде</t>
  </si>
  <si>
    <t>руб. за 1 тонну</t>
  </si>
  <si>
    <t>Виноматериалы, виноградное сусло, фруктовое сусло</t>
  </si>
  <si>
    <t>руб. за 1 л</t>
  </si>
  <si>
    <t>Алкогольная продукция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</t>
  </si>
  <si>
    <t>руб. за 1 л безводного этилового спирта, содержащегося в подакцизном товаре</t>
  </si>
  <si>
    <t>Вина, фруктовые вина (за исключением игристых вин (шампанских), ликерных вин)</t>
  </si>
  <si>
    <t>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дистиллятов</t>
  </si>
  <si>
    <t>Пиво с нормативным (стандартизированным) содержанием объемной доли этилового спирта свыше 0,5 процента и до 8,6 процента включительно, напитки, изготавливаемые на основе пива</t>
  </si>
  <si>
    <t>* В случае изменения ставки в течение года, расчет среднегодовой ставки производится по формуле:</t>
  </si>
  <si>
    <t>Ст = (N1 * Ст1 + N2 * Ст2) / 12, где</t>
  </si>
  <si>
    <t>N1 - количество месяцев действия старой ставки</t>
  </si>
  <si>
    <t>Ст1 - старая ставка</t>
  </si>
  <si>
    <t>N2 - количество месяцев действия новой ставки</t>
  </si>
  <si>
    <t>Ст2 - новая ставка</t>
  </si>
  <si>
    <t>Приложение № 4
к Методике</t>
  </si>
  <si>
    <t>Налог, взимаемый в связи с применением упрощенной системы налогообложения</t>
  </si>
  <si>
    <t>182 1 05 01000 00 0000 000</t>
  </si>
  <si>
    <t>Приложение № 4.1
к Методике</t>
  </si>
  <si>
    <t>Налог, взимаемый с налогоплательщиков, выбравших в качестве объекта налогообложения доходы</t>
  </si>
  <si>
    <t>Количество налогоплательщиков, представивших налоговые декларации (ед./чел.)</t>
  </si>
  <si>
    <t>в том числе:</t>
  </si>
  <si>
    <t>Количество налогоплательщиков, представивших нулевую отчетность  (ед./чел.)</t>
  </si>
  <si>
    <t>Количество налогоплательщиков, применяющих налоговую ставку в размере 0 процентов (ед./чел.)</t>
  </si>
  <si>
    <t xml:space="preserve">Количество налогоплательщиков, предоставивших результативные декларации (ед./чел.) </t>
  </si>
  <si>
    <t>Налоговая база</t>
  </si>
  <si>
    <t>Сумма налога, подлежащая уплате</t>
  </si>
  <si>
    <t>Средняя налоговая ставка в целом по региону с учетом вычетов</t>
  </si>
  <si>
    <t>Индекс потребительских цен</t>
  </si>
  <si>
    <t>Изменение ставок налога</t>
  </si>
  <si>
    <t>Начало деятельности плательщиков, в предыдущих периодах декларирующих назначительные или нулевые доходы</t>
  </si>
  <si>
    <t>Приложение № 4.2
к Методике</t>
  </si>
  <si>
    <t>Налог, взимаемый с налогоплательщиков, выбравших в качестве объекта налогообложения доходы, уменьшенные на величину расходов 
(в том числе минимальный налог)</t>
  </si>
  <si>
    <t>Приложение № 5
к Методике</t>
  </si>
  <si>
    <t>Единый сельскохозяйственный налог</t>
  </si>
  <si>
    <t>Количество налогоплательщиков, представивших налоговые декларации по единому сельскохозяйственному налогу (ед./чел.)</t>
  </si>
  <si>
    <t>Сумма исчисленного единого сельскохозяйственного налога</t>
  </si>
  <si>
    <t>Темп роста объемов валового регионального продукта</t>
  </si>
  <si>
    <t>Изменение ставок налога согласно законодательству</t>
  </si>
  <si>
    <t>Возврат по заявлению</t>
  </si>
  <si>
    <t>Изменения в базе налогообложения, связанные со спецификой деятельности СПД *</t>
  </si>
  <si>
    <r>
      <t xml:space="preserve">1 квартал </t>
    </r>
    <r>
      <rPr>
        <i/>
        <sz val="11"/>
        <rFont val="Times New Roman"/>
        <family val="1"/>
        <charset val="204"/>
      </rPr>
      <t>(в т.ч. текущего года)</t>
    </r>
  </si>
  <si>
    <t>9 месяцев</t>
  </si>
  <si>
    <t>Приложение № 6.1
к Методике</t>
  </si>
  <si>
    <t xml:space="preserve">Налог, взимаемый в связи с применением патентной системы налогообложения 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</si>
  <si>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</si>
  <si>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</si>
  <si>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</si>
  <si>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</si>
  <si>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</si>
  <si>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</si>
  <si>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</si>
  <si>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Всего выдано патентов (единиц), в том числе</t>
  </si>
  <si>
    <t>с налоговой ставкой 0%</t>
  </si>
  <si>
    <t>с результативной ставкой</t>
  </si>
  <si>
    <t>Размер потенциально возможного к получению ИП годового дохода, исчисленного исходя из срока, на который выдан патент</t>
  </si>
  <si>
    <t>в том числе основные виды предпринимательской деятельнсти:</t>
  </si>
  <si>
    <t>Розничная торговля, осуществляемая через объекты стационарной торговой сети</t>
  </si>
  <si>
    <t>Темп роста оборота розничной торговли</t>
  </si>
  <si>
    <t>Сумма поступлений по виду деятельности</t>
  </si>
  <si>
    <t>Услуги общественного питания</t>
  </si>
  <si>
    <t>Сдача в аренду (наем) жилых и нежилых помещений</t>
  </si>
  <si>
    <t>Парикмахерские и косметические услуги</t>
  </si>
  <si>
    <t>Прочие виды деятельности</t>
  </si>
  <si>
    <t>Общая расчетная сумма ожидаемых поступлений текущего года</t>
  </si>
  <si>
    <t>Изменения налогового законодательства</t>
  </si>
  <si>
    <t>Налоговый вычет</t>
  </si>
  <si>
    <t>Приложение № 6.2
к Методике</t>
  </si>
  <si>
    <t>Налог, взимаемый в связи с применением патентной системы налогообложения в разрезе муниципальных округов</t>
  </si>
  <si>
    <t>Общая расчетная сумма поступленй в бюджеты муниципальных округов</t>
  </si>
  <si>
    <t>Факторы, влияющие на поступления по источнику</t>
  </si>
  <si>
    <t>Общая сумма поступленй в бюджеты муниципальных округов</t>
  </si>
  <si>
    <t>Налог, взимаемый в связи с применением патентной системы налогообложения (без учета МО)</t>
  </si>
  <si>
    <t>Приложение № 7
к Методике</t>
  </si>
  <si>
    <t xml:space="preserve">Налог на профессиональный доход </t>
  </si>
  <si>
    <t>Налоговая база от реализации товаров (работ, услуг, имущественных прав)</t>
  </si>
  <si>
    <t>Налоговая ставка, %</t>
  </si>
  <si>
    <t>Сумма налога, исчисленного налоговым органом</t>
  </si>
  <si>
    <t>Сумма налогового вычета</t>
  </si>
  <si>
    <t>Изменения в базе налогообложения, связанные со спецификой деятельности СПД</t>
  </si>
  <si>
    <t>Сумма начисленная по 1-НМ</t>
  </si>
  <si>
    <t>Приложение № 8
к Методике</t>
  </si>
  <si>
    <t>Налог на имущество физических лиц</t>
  </si>
  <si>
    <t>тыс. руб.</t>
  </si>
  <si>
    <t>Наименование показателя</t>
  </si>
  <si>
    <t>Источники данных</t>
  </si>
  <si>
    <t>Два предшествующих периода</t>
  </si>
  <si>
    <t>Темп, %</t>
  </si>
  <si>
    <t>Период 2</t>
  </si>
  <si>
    <t>Период 1</t>
  </si>
  <si>
    <t>Налоговая база по кадастровой стоимости объектов с учетом вычетов</t>
  </si>
  <si>
    <t>5-МН, 
стр.3411</t>
  </si>
  <si>
    <t>Средняя ставка по кадастровой стоимости</t>
  </si>
  <si>
    <t>Сумма налога, подлежащая уплате в бюджет (по кадастровой стоимости)</t>
  </si>
  <si>
    <t>5-МН, 
стр.3500</t>
  </si>
  <si>
    <t>Коэффициент переходного периода</t>
  </si>
  <si>
    <t>п.8 ст. 408 
НК РФ</t>
  </si>
  <si>
    <t>Сумма налога переходного периода, подлежащая уплате в бюджет</t>
  </si>
  <si>
    <t>Сумма налога c учетом коэффициента 1.1*</t>
  </si>
  <si>
    <r>
      <t>Коэффициент собираемости</t>
    </r>
    <r>
      <rPr>
        <sz val="14"/>
        <color theme="1"/>
        <rFont val="Times New Roman"/>
        <family val="1"/>
        <charset val="204"/>
      </rPr>
      <t/>
    </r>
  </si>
  <si>
    <t>Фактор F (+/-)</t>
  </si>
  <si>
    <t>Предоставление льгот</t>
  </si>
  <si>
    <t>Ставка выше средней</t>
  </si>
  <si>
    <t>По перечню объектов налогообложения, кадастровая стоимость которых превышает 300 млн.руб.</t>
  </si>
  <si>
    <t>…</t>
  </si>
  <si>
    <t xml:space="preserve">Сумма начислений </t>
  </si>
  <si>
    <t>1-НМ, 
стр.1520</t>
  </si>
  <si>
    <t>Сумма налога к уплате</t>
  </si>
  <si>
    <t>* В случае если сумма налога, исчисленная исходя из кадастровой стоимости объекта налогообложения, превышает сумму налога, исчисленную исходя из кадастровой стоимости в отношении этого объекта налогообложения за предыдущий налоговый период с учетом коэффициента 1,1, сумма налога подлежит уплате в размере, равном сумме налога, исчисленной исходя из кадастровой стоимости этого объекта налогообложения за предыдущий налоговый период с учетом коэффициента 1,1</t>
  </si>
  <si>
    <t>Приложение № 9
к Методике</t>
  </si>
  <si>
    <t xml:space="preserve">Налог на имущество организаций </t>
  </si>
  <si>
    <t xml:space="preserve">Налоговая база в виде среднегодовой стоимости имущества </t>
  </si>
  <si>
    <t>5-НИО, стр.1510</t>
  </si>
  <si>
    <t>Налоговая база в виде кадастровой стоимости</t>
  </si>
  <si>
    <t>5-НИО, стр.1520</t>
  </si>
  <si>
    <t>Ставка налога на имущество организаций, исчисленная исходя из кадастровой стоимости</t>
  </si>
  <si>
    <t>По предприятиям обрабатывающей промышленности</t>
  </si>
  <si>
    <t>Доля в общей сумме</t>
  </si>
  <si>
    <t>Ставка налога на имущество организаций, исчисленная исходя из среднегодовой стоимости</t>
  </si>
  <si>
    <t>По остальным предприятиям</t>
  </si>
  <si>
    <t>По перечню объектов недвижимости</t>
  </si>
  <si>
    <r>
      <t xml:space="preserve">Сумма налога, исчисленная к уплате в бюджет исходя из среднегодовой стоимости </t>
    </r>
    <r>
      <rPr>
        <i/>
        <sz val="14"/>
        <color theme="3" tint="-0.499984740745262"/>
        <rFont val="Times New Roman"/>
        <family val="1"/>
        <charset val="204"/>
      </rPr>
      <t/>
    </r>
  </si>
  <si>
    <t>5-НИО, стр.1601</t>
  </si>
  <si>
    <t>Сумма налога, исчисленная к уплате в бюджет исходя из кадастровой стоимости</t>
  </si>
  <si>
    <t>5-НИО, стр.1610</t>
  </si>
  <si>
    <r>
      <t>Сумма налога, исчисленная к уплате в бюджет</t>
    </r>
    <r>
      <rPr>
        <i/>
        <sz val="14"/>
        <color theme="1"/>
        <rFont val="Times New Roman"/>
        <family val="1"/>
        <charset val="204"/>
      </rPr>
      <t/>
    </r>
  </si>
  <si>
    <r>
      <t>Сумма налога, исчисленная в отношении магистральных трубопроводов, ЛЭП и железнодорожных путей</t>
    </r>
    <r>
      <rPr>
        <i/>
        <sz val="14"/>
        <color theme="1"/>
        <rFont val="Times New Roman"/>
        <family val="1"/>
        <charset val="204"/>
      </rPr>
      <t/>
    </r>
  </si>
  <si>
    <t>5-НИО, 
стр. 1602 + стр.1603</t>
  </si>
  <si>
    <t>Сумма налога, исчисленная в отношении магистральных трубопроводов и ЛЭП (с учетом изменения ставки)</t>
  </si>
  <si>
    <t>5-НИО, 
стр. 1602</t>
  </si>
  <si>
    <r>
      <t>Сумма налога, исчисленная к уплате в бюджет по среднегодовой стоимости (без учета налога в отношении магистральных трубопроводов и ЛЭП)</t>
    </r>
    <r>
      <rPr>
        <i/>
        <sz val="14"/>
        <color theme="1"/>
        <rFont val="Times New Roman"/>
        <family val="1"/>
        <charset val="204"/>
      </rPr>
      <t/>
    </r>
  </si>
  <si>
    <t>Сумма налога, дополнительно начисленная в связи с повышением ставки в отношении магистральных трубопроводов</t>
  </si>
  <si>
    <t>Сумма налога, исчисленного в отношении железнодорожных путей</t>
  </si>
  <si>
    <t>5-НИО, стр. 1603</t>
  </si>
  <si>
    <r>
      <t>Сумма налога, исчисленная к уплате в бюджет исходя из среднегодовой стоимости (без учета налога в отношении железнодорожных путей)</t>
    </r>
    <r>
      <rPr>
        <i/>
        <sz val="14"/>
        <color theme="1"/>
        <rFont val="Times New Roman"/>
        <family val="1"/>
        <charset val="204"/>
      </rPr>
      <t/>
    </r>
  </si>
  <si>
    <t>Сумма налога, дополнительно начисленная в связи с повышением (понижением) ставки в отношении железнодрожных путей</t>
  </si>
  <si>
    <t>Сумма налога, исчисленная к уплате в бюджет, с учетом корректировки по магистральным трубопроводам и железнодорожным путям</t>
  </si>
  <si>
    <t>Коэффициент переходящих платежей</t>
  </si>
  <si>
    <t>Снижение суммы возвратов относительно прошлого года</t>
  </si>
  <si>
    <t>Внесение объектов недвижимого имущества в ЕГРН</t>
  </si>
  <si>
    <t xml:space="preserve">Сумма начисленная </t>
  </si>
  <si>
    <t>1-НМ, 
стр.1570</t>
  </si>
  <si>
    <t>Приложение № 10
к Методике</t>
  </si>
  <si>
    <t>Транспортный налог с организаций</t>
  </si>
  <si>
    <t xml:space="preserve">Количество объектов транспортных средств по видам транспортных средств: </t>
  </si>
  <si>
    <t>5-ТН,
стр.1300</t>
  </si>
  <si>
    <t>Автомобили легковые с мощностью двигателя:</t>
  </si>
  <si>
    <t>5-ТН,
стр.1311</t>
  </si>
  <si>
    <t>до 100 л.с. (до 73,55 кВт) включительно</t>
  </si>
  <si>
    <t>5-ТН,
стр.1312</t>
  </si>
  <si>
    <t>свыше 100 л.с. до 150 л.с. (свыше 73,55 кВт до 110,33 кВт) включительно</t>
  </si>
  <si>
    <t>5-ТН,
стр.1313</t>
  </si>
  <si>
    <t>свыше 150 л.с. до 200 л.с. (свыше 110,33 кВт до 147,1 кВт) включительно</t>
  </si>
  <si>
    <t>5-ТН,
стр.1314</t>
  </si>
  <si>
    <t>свыше 200 л.с. до 250 л.с. (свыше 147,1 кВт до 183,9 кВт) включительно</t>
  </si>
  <si>
    <t>5-ТН,
стр.1315</t>
  </si>
  <si>
    <t>свыше 250 л.с. (свыше 183,9 кВт)</t>
  </si>
  <si>
    <t>5-ТН,
стр.1316</t>
  </si>
  <si>
    <t>Мотоциклы и мотороллеры с мощностью двигателя:</t>
  </si>
  <si>
    <t>5-ТН,
стр.1323</t>
  </si>
  <si>
    <t>до 20 л.с. (до 14,7 кВт) включительно</t>
  </si>
  <si>
    <t>5-ТН,
стр.1324</t>
  </si>
  <si>
    <t>свыше 20 л.с. до 35 л.с. (свыше 14,7 кВт до 25,74 кВт) включительно</t>
  </si>
  <si>
    <t>5-ТН,
стр.1325</t>
  </si>
  <si>
    <t>свыше 35 л.с. (свыше 25,74 кВт)</t>
  </si>
  <si>
    <t>5-ТН,
стр.1326</t>
  </si>
  <si>
    <t>Автобусы с мощностью двигателя:</t>
  </si>
  <si>
    <t>5-ТН,
стр.1327</t>
  </si>
  <si>
    <t>до 200 л.с. (до 147,1 кВт) включительно</t>
  </si>
  <si>
    <t>5-ТН,
стр.1328</t>
  </si>
  <si>
    <t>свыше 200 л.с. (свыше 147,1 кВт)</t>
  </si>
  <si>
    <t>5-ТН,
стр.1329</t>
  </si>
  <si>
    <t>Грузовые автомобили с мощностью двигателя:</t>
  </si>
  <si>
    <t>5-ТН,
стр.1330</t>
  </si>
  <si>
    <t>5-ТН,
стр.1331</t>
  </si>
  <si>
    <t>5-ТН,
стр.1332</t>
  </si>
  <si>
    <t>5-ТН,
стр.1333</t>
  </si>
  <si>
    <t>5-ТН,
стр.1334</t>
  </si>
  <si>
    <t>5-ТН,
стр.1335</t>
  </si>
  <si>
    <t>Другие самоходные транспортные средства, машины и механизмы на пневматическом и гусеничном ходу</t>
  </si>
  <si>
    <t>5-ТН,
стр.1336</t>
  </si>
  <si>
    <t xml:space="preserve">Снегоходы, мотосани с мощностью двигателя: </t>
  </si>
  <si>
    <t>5-ТН,
стр.1337</t>
  </si>
  <si>
    <t>до 50 л.с. (до 36,77 кВт) включительно</t>
  </si>
  <si>
    <t>5-ТН,
стр.1338</t>
  </si>
  <si>
    <t>свыше 50 л.с. (свыше 36,77 кВт)</t>
  </si>
  <si>
    <t>5-ТН,
стр.1339</t>
  </si>
  <si>
    <t xml:space="preserve">Катера, моторные лодки и другие водные транспортные средства с мощностью двигателя: </t>
  </si>
  <si>
    <t>5-ТН,
стр.1351</t>
  </si>
  <si>
    <t>5-ТН,
стр.1352</t>
  </si>
  <si>
    <t>свыше 100 л.с. (свыше 73,55 кВт)</t>
  </si>
  <si>
    <t>5-ТН,
стр.1353</t>
  </si>
  <si>
    <t xml:space="preserve">Яхты и другие парусно-моторные суда с мощностью двигателя: </t>
  </si>
  <si>
    <t>5-ТН,
стр.1354</t>
  </si>
  <si>
    <t>5-ТН,
стр.1355</t>
  </si>
  <si>
    <t>5-ТН,
стр.1356</t>
  </si>
  <si>
    <t xml:space="preserve">Гидроциклы с мощностью двигателя: </t>
  </si>
  <si>
    <t>5-ТН,
стр.1357</t>
  </si>
  <si>
    <t>5-ТН,
стр.1358</t>
  </si>
  <si>
    <t>5-ТН,
стр.1359</t>
  </si>
  <si>
    <t>Несамоходные (буксируемые) суда, для которых определяется валовая вместимость</t>
  </si>
  <si>
    <t>5-ТН,
стр.1360</t>
  </si>
  <si>
    <t>Иные водные транспортные средства</t>
  </si>
  <si>
    <t>5-ТН,
стр.1361</t>
  </si>
  <si>
    <t>Воздушные транспортные средства</t>
  </si>
  <si>
    <t>5-ТН,
стр.1370</t>
  </si>
  <si>
    <t>Средняя сумма налога, подлежащего уплате в бюджет на одно ТС</t>
  </si>
  <si>
    <t>Другие самоходные траснспортные средства, машины и механизмы на пневматическом и гусеничном ходу</t>
  </si>
  <si>
    <t>Сумма налога, подлежащего уплате в бюджет, в том числе по видам транспортных средств:</t>
  </si>
  <si>
    <t>5-ТН,
стр.1400</t>
  </si>
  <si>
    <t>5-ТН,
стр.1411</t>
  </si>
  <si>
    <t>5-ТН,
стр.1412</t>
  </si>
  <si>
    <t>5-ТН,
стр.1413</t>
  </si>
  <si>
    <t>5-ТН,
стр.1414</t>
  </si>
  <si>
    <t>5-ТН,
стр.1415</t>
  </si>
  <si>
    <t>5-ТН,
стр.1416</t>
  </si>
  <si>
    <t>5-ТН,
стр.1423</t>
  </si>
  <si>
    <t>5-ТН,
стр.1424</t>
  </si>
  <si>
    <t>5-ТН,
стр.1425</t>
  </si>
  <si>
    <t>5-ТН,
стр.1426</t>
  </si>
  <si>
    <t>5-ТН,
стр.1427</t>
  </si>
  <si>
    <t>5-ТН,
стр.1428</t>
  </si>
  <si>
    <t>5-ТН,
стр.1429</t>
  </si>
  <si>
    <t>5-ТН,
стр.1430</t>
  </si>
  <si>
    <t>5-ТН,
стр.1431</t>
  </si>
  <si>
    <t>5-ТН,
стр.1432</t>
  </si>
  <si>
    <t>5-ТН,
стр.1433</t>
  </si>
  <si>
    <t>5-ТН,
стр.1434</t>
  </si>
  <si>
    <t>5-ТН,
стр.1435</t>
  </si>
  <si>
    <t>5-ТН,
стр.1436</t>
  </si>
  <si>
    <t>5-ТН,
стр.1437</t>
  </si>
  <si>
    <t>5-ТН,
стр.1438</t>
  </si>
  <si>
    <t>5-ТН,
стр.1439</t>
  </si>
  <si>
    <t>5-ТН,
стр.1451</t>
  </si>
  <si>
    <t>5-ТН,
стр.1452</t>
  </si>
  <si>
    <t>5-ТН,
стр.1453</t>
  </si>
  <si>
    <t>5-ТН,
стр.1454</t>
  </si>
  <si>
    <t>5-ТН,
стр.1455</t>
  </si>
  <si>
    <t>5-ТН,
стр.1456</t>
  </si>
  <si>
    <t>5-ТН,
стр.1457</t>
  </si>
  <si>
    <t>5-ТН,
стр.1458</t>
  </si>
  <si>
    <t>5-ТН,
стр.1459</t>
  </si>
  <si>
    <t>5-ТН,
стр.1460</t>
  </si>
  <si>
    <t>5-ТН,
стр.1461</t>
  </si>
  <si>
    <t>5-ТН,
стр.1470</t>
  </si>
  <si>
    <t>Сумма налога, подлежащего уплате в бюджет</t>
  </si>
  <si>
    <t>Сумма транспортного налога начисленная</t>
  </si>
  <si>
    <t>1-НМ, 
стр.1595</t>
  </si>
  <si>
    <t>Коэффициент переходящих платежей, %</t>
  </si>
  <si>
    <t>Использование переплаты</t>
  </si>
  <si>
    <t>Сумма транспортного налога</t>
  </si>
  <si>
    <t>Приложение № 11
к Методике</t>
  </si>
  <si>
    <t>Транспортный налог с физических лиц</t>
  </si>
  <si>
    <t>Количество объектов транспортных средств по видам транспортных средств</t>
  </si>
  <si>
    <t>5-ТН,
стр.2300</t>
  </si>
  <si>
    <t>5-ТН,
стр.2311</t>
  </si>
  <si>
    <t>5-ТН,
стр.2312</t>
  </si>
  <si>
    <t>5-ТН,
стр.2313</t>
  </si>
  <si>
    <t>5-ТН,
стр.2314</t>
  </si>
  <si>
    <t>5-ТН,
стр.2315</t>
  </si>
  <si>
    <t>5-ТН,
стр.2316</t>
  </si>
  <si>
    <t>5-ТН,
стр.2323</t>
  </si>
  <si>
    <t>5-ТН,
стр.2324</t>
  </si>
  <si>
    <t>5-ТН,
стр.2325</t>
  </si>
  <si>
    <t>5-ТН,
стр.2326</t>
  </si>
  <si>
    <t>5-ТН,
стр.2327</t>
  </si>
  <si>
    <t>5-ТН,
стр.2328</t>
  </si>
  <si>
    <t>5-ТН,
стр.2329</t>
  </si>
  <si>
    <t>5-ТН,
стр.2330</t>
  </si>
  <si>
    <t>5-ТН,
стр.2331</t>
  </si>
  <si>
    <t>5-ТН,
стр.2332</t>
  </si>
  <si>
    <t>5-ТН,
стр.2333</t>
  </si>
  <si>
    <t>5-ТН,
стр.2334</t>
  </si>
  <si>
    <t>5-ТН,
стр.2335</t>
  </si>
  <si>
    <t>5-ТН,
стр.2336</t>
  </si>
  <si>
    <t>5-ТН,
стр.2337</t>
  </si>
  <si>
    <t>5-ТН,
стр.2338</t>
  </si>
  <si>
    <t>5-ТН,
стр.2339</t>
  </si>
  <si>
    <t>5-ТН,
стр.2351</t>
  </si>
  <si>
    <t>5-ТН,
стр.2352</t>
  </si>
  <si>
    <t>5-ТН,
стр.2353</t>
  </si>
  <si>
    <t>5-ТН,
стр.2354</t>
  </si>
  <si>
    <t>5-ТН,
стр.2355</t>
  </si>
  <si>
    <t>5-ТН,
стр.2356</t>
  </si>
  <si>
    <t>5-ТН,
стр.2357</t>
  </si>
  <si>
    <t>5-ТН,
стр.2358</t>
  </si>
  <si>
    <t>5-ТН,
стр.2359</t>
  </si>
  <si>
    <t>5-ТН,
стр.2360</t>
  </si>
  <si>
    <t>5-ТН,
стр.2361</t>
  </si>
  <si>
    <t>5-ТН,
стр.2370</t>
  </si>
  <si>
    <t>5-ТН,
стр.2400</t>
  </si>
  <si>
    <t>5-ТН,
стр.2411</t>
  </si>
  <si>
    <t>5-ТН,
стр.2412</t>
  </si>
  <si>
    <t>5-ТН,
стр.2413</t>
  </si>
  <si>
    <t>5-ТН,
стр.2414</t>
  </si>
  <si>
    <t>5-ТН,
стр.2415</t>
  </si>
  <si>
    <t>5-ТН,
стр.2416</t>
  </si>
  <si>
    <t>5-ТН,
стр.2423</t>
  </si>
  <si>
    <t>5-ТН,
стр.2424</t>
  </si>
  <si>
    <t>5-ТН,
стр.2425</t>
  </si>
  <si>
    <t>5-ТН,
стр.2426</t>
  </si>
  <si>
    <t>5-ТН,
стр.2427</t>
  </si>
  <si>
    <t>5-ТН,
стр.2428</t>
  </si>
  <si>
    <t>5-ТН,
стр.2429</t>
  </si>
  <si>
    <t>5-ТН,
стр.2430</t>
  </si>
  <si>
    <t>5-ТН,
стр.2431</t>
  </si>
  <si>
    <t>5-ТН,
стр.2432</t>
  </si>
  <si>
    <t>5-ТН,
стр.2433</t>
  </si>
  <si>
    <t>5-ТН,
стр.2434</t>
  </si>
  <si>
    <t>5-ТН,
стр.2435</t>
  </si>
  <si>
    <t>5-ТН,
стр.2436</t>
  </si>
  <si>
    <t>5-ТН,
стр.2437</t>
  </si>
  <si>
    <t>5-ТН,
стр.2438</t>
  </si>
  <si>
    <t>5-ТН,
стр.2439</t>
  </si>
  <si>
    <t>5-ТН,
стр.2451</t>
  </si>
  <si>
    <t>5-ТН,
стр.2452</t>
  </si>
  <si>
    <t>5-ТН,
стр.2453</t>
  </si>
  <si>
    <t>5-ТН,
стр.2454</t>
  </si>
  <si>
    <t>5-ТН,
стр.2455</t>
  </si>
  <si>
    <t>5-ТН,
стр.2456</t>
  </si>
  <si>
    <t>5-ТН,
стр.2457</t>
  </si>
  <si>
    <t>5-ТН,
стр.2458</t>
  </si>
  <si>
    <t>5-ТН,
стр.2459</t>
  </si>
  <si>
    <t>5-ТН,
стр.2460</t>
  </si>
  <si>
    <t>5-ТН,
стр.2461</t>
  </si>
  <si>
    <t>5-ТН,
стр.2470</t>
  </si>
  <si>
    <t>Сумма налога, подлежащего уплате в бюджет, в том числе по видам транспортных средств</t>
  </si>
  <si>
    <t>1-НМ, 
стр.1600</t>
  </si>
  <si>
    <t>Приложение № 12
к Методике</t>
  </si>
  <si>
    <t xml:space="preserve">Налог на игорный бизнес </t>
  </si>
  <si>
    <t>Количество объектов, подлежавших налогообложению по 5-ИБ, ед.</t>
  </si>
  <si>
    <t>Сумма исчисленного налога по 5-ИБ, тыс.руб</t>
  </si>
  <si>
    <t>Среднесложившаяся налоговая ставка за месяц, руб.</t>
  </si>
  <si>
    <t>Сумма по источнику по 1-НМ, тыс.руб., в т.ч.</t>
  </si>
  <si>
    <r>
      <t xml:space="preserve">январь </t>
    </r>
    <r>
      <rPr>
        <i/>
        <sz val="11"/>
        <rFont val="Times New Roman"/>
        <family val="1"/>
        <charset val="204"/>
      </rPr>
      <t>(в т.ч. текущего года)</t>
    </r>
  </si>
  <si>
    <t>февраль - декабрь</t>
  </si>
  <si>
    <t>Приложение № 13
к Методике</t>
  </si>
  <si>
    <t>Земельный налог с организаций</t>
  </si>
  <si>
    <t>Налоговая база (кадастровая стоимость с учетом льгот) с применением коэффициента экстраполяции</t>
  </si>
  <si>
    <t>5-МН, 
стр.1500</t>
  </si>
  <si>
    <t>Средняя ставка налога</t>
  </si>
  <si>
    <t>5-МН, 
стр.1600</t>
  </si>
  <si>
    <t>Разовые операции</t>
  </si>
  <si>
    <t>Сумма начисленная</t>
  </si>
  <si>
    <t>1-НМ, 
стр. 1631</t>
  </si>
  <si>
    <t>Приложение № 14
к Методике</t>
  </si>
  <si>
    <t>Земельный налог с физических лиц</t>
  </si>
  <si>
    <t>Наименование показателя *</t>
  </si>
  <si>
    <t>Налоговая база (кадастровая стоимость) с применением коэффициента экстраполяции</t>
  </si>
  <si>
    <t>5-МН, 
стр.2400</t>
  </si>
  <si>
    <t>5-МН, 
стр.2500</t>
  </si>
  <si>
    <t>Сумма налога, подлежащая уплате в бюджет (с учетом коэффициента собираемости)</t>
  </si>
  <si>
    <t>Сумма земельного налога c учетом коэффициента 1.1*</t>
  </si>
  <si>
    <t>1-НМ, 
стр. 1639</t>
  </si>
  <si>
    <t>* В случае если сумма налога, исчисленная в отношении земельного участка, превышает сумму налога, исчисленную в отношении этого земельного участка за предыдущий налоговый период с учетом коэффициента 1,1, сумма налога подлежит уплате налогоплательщиками - физическими лицами в размере, равном сумме налога, исчисленной в соответствии с настоящей статьей за предыдущий налоговый период с учетом коэффициента 1,1</t>
  </si>
  <si>
    <t xml:space="preserve"> </t>
  </si>
  <si>
    <t>Приложение № 15
к Методике</t>
  </si>
  <si>
    <t>Налог на добычу полезных ископаемых</t>
  </si>
  <si>
    <t>Стоимость добытого полезного ископаемого (общераспространенные полезные ископаемые), тыс.руб., в т.ч.</t>
  </si>
  <si>
    <t>Горнорудное неметаллическое сырье, тыс.руб.</t>
  </si>
  <si>
    <t>Прочие полезные ископаемые (в основном, неметаллическое сырье, используемое в строительной индустрии), тыс.руб.</t>
  </si>
  <si>
    <t>Сумма налога, подлежащая уплате в бюджет, тыс.руб.</t>
  </si>
  <si>
    <t>Рентный коэффициент</t>
  </si>
  <si>
    <t>Сумма льгот по сбору</t>
  </si>
  <si>
    <t>Средняя налоговая ставка в целом по региону без учета льгот, руб.</t>
  </si>
  <si>
    <t>Сумма сбора, не поступившая в бюджет в связи с предоставлением льгот по сбору</t>
  </si>
  <si>
    <t>Сумма сбора, подлежащая уплате в бюджет</t>
  </si>
  <si>
    <t>Сумма сбора, подлежащая уплате в бюджет без учета льгот</t>
  </si>
  <si>
    <t>Физические лица, кроме индивидуальных предпринимателей</t>
  </si>
  <si>
    <t>Юридические лица</t>
  </si>
  <si>
    <t>Количество полученных разрешений, ед.</t>
  </si>
  <si>
    <t xml:space="preserve">Сбор за пользование объектами животного мира </t>
  </si>
  <si>
    <t>Приложение № 16.1
к Методике</t>
  </si>
  <si>
    <t>Отсчисления в бюджет субъекта РФ</t>
  </si>
  <si>
    <t>в т.ч. конолидированный бюджет субъекта РФ</t>
  </si>
  <si>
    <t>Выпадающие доходы (сумма сбора, не поступившая в бюджет в связи с предоставлением льгот по сбору)</t>
  </si>
  <si>
    <t>Средняя налоговая ставка в целом по региону, руб.</t>
  </si>
  <si>
    <t>Сумма единовременного взноса</t>
  </si>
  <si>
    <t>Сумма разового и регулярных взносов</t>
  </si>
  <si>
    <t>Количество водных биологических ресурсов (тонн)</t>
  </si>
  <si>
    <t>182 1 07 04030 01 0000 110</t>
  </si>
  <si>
    <t>Азово-Черноморский бассейн</t>
  </si>
  <si>
    <t>Каспийский бассейн</t>
  </si>
  <si>
    <t>Балтийский бассейн</t>
  </si>
  <si>
    <t>Северный бассейн</t>
  </si>
  <si>
    <t>Дальневосточный бассейн</t>
  </si>
  <si>
    <t>182 1 07 04020 01 0000 110</t>
  </si>
  <si>
    <t>Общая сумма сбора, подлежащая уплате в бюджет</t>
  </si>
  <si>
    <t>Количество полученных разрешений (всего), ед.</t>
  </si>
  <si>
    <t>Сборы за пользование объектами водных биологических ресурсов</t>
  </si>
  <si>
    <t>Приложение № 16.2
к Методике</t>
  </si>
  <si>
    <t>Приложение № 17
к Методике</t>
  </si>
  <si>
    <t>Государственная пошлина</t>
  </si>
  <si>
    <t>182 1 08 03010 01 0000 110</t>
  </si>
  <si>
    <t>Количество государственных пошлин, ед.</t>
  </si>
  <si>
    <t>Средний размер государственной пошлины, руб</t>
  </si>
  <si>
    <t>Изменения в законодательстве</t>
  </si>
  <si>
    <t>Выпадающие доходы (возвраты государственной пошлины)</t>
  </si>
  <si>
    <t>Разовые поступления государственной пошлины (суммы, превышающие средний показатель)</t>
  </si>
  <si>
    <t>Сумма по КБК, тыс.руб.</t>
  </si>
  <si>
    <t>Приложение № 18
к Методике</t>
  </si>
  <si>
    <t>Прогноз</t>
  </si>
  <si>
    <t>поступлений в Консолидированный бюджет города Севастополя</t>
  </si>
  <si>
    <t>УФНС России по г. Севастополю</t>
  </si>
  <si>
    <t>Наименование источника доходов</t>
  </si>
  <si>
    <t>КБК</t>
  </si>
  <si>
    <t>Факт
предыдущего года</t>
  </si>
  <si>
    <t>Кассовый план на текущий год*</t>
  </si>
  <si>
    <t>Прогноз 
на текущий год</t>
  </si>
  <si>
    <t>Прогноз исп-я КП</t>
  </si>
  <si>
    <t>Темп роста к факту предыдущего года, %</t>
  </si>
  <si>
    <t>Прогноз 
на очередной финансовый год</t>
  </si>
  <si>
    <t>Темп роста, %</t>
  </si>
  <si>
    <t>Прогноз 
первый год планируемого периода</t>
  </si>
  <si>
    <t>Прогноз 
второй год планируемого периода</t>
  </si>
  <si>
    <t>+,-</t>
  </si>
  <si>
    <t>%</t>
  </si>
  <si>
    <t>Бюджет субъекта РФ</t>
  </si>
  <si>
    <t>Налог на прибыль организаций</t>
  </si>
  <si>
    <t xml:space="preserve">182 1 01 01012 02 0000 110 </t>
  </si>
  <si>
    <t>НДФЛ с доходов, источником которых является налоговый агент</t>
  </si>
  <si>
    <t xml:space="preserve">НДФЛ с доходов, полученных от осуществления деятельности ИП </t>
  </si>
  <si>
    <t>НДФЛ с доходов, полученых в соответствии со ст. 228 НК РФ</t>
  </si>
  <si>
    <t>НДФЛ в виде фиксированных авансовых платежей с доходов, полученных иностранными гражданами</t>
  </si>
  <si>
    <t>НДФЛ в части  суммы налога, превышающей 
650 000 рублей, относящейся к части налоговой базы, превышающей 5 000 000 рублей</t>
  </si>
  <si>
    <t>Акцизы</t>
  </si>
  <si>
    <t>Акцизы на виноматериалы и сусло, кроме производимых из подакцизного винограда</t>
  </si>
  <si>
    <t>182 1 03 02021 01 0000 110</t>
  </si>
  <si>
    <t>Акцизы на виноматериалы и сусло из подакцизного винограда</t>
  </si>
  <si>
    <t>182 1 03 02022 01 0000 110</t>
  </si>
  <si>
    <t>Акцизы на вина, фруктовые вина, игристые вина (шампанские), винные напитки, кроме производимых из подакцизного винограда</t>
  </si>
  <si>
    <t>182 1 03 02090 01 0000 110</t>
  </si>
  <si>
    <t>Акцизы на вина, фруктовые вина, игристые вина (шампанские), винные напитки, из подакцизного винограда</t>
  </si>
  <si>
    <t>182 1 03 02091 01 0000 110</t>
  </si>
  <si>
    <t>Акцизы на пиво</t>
  </si>
  <si>
    <t>182 1 03 02100 01 0000 110</t>
  </si>
  <si>
    <t>В качестве объекта налогообложения доходы</t>
  </si>
  <si>
    <t>182 1 05 01010 01 0000 110</t>
  </si>
  <si>
    <t>В качестве объекта налогообложения доходы, уменьшенные на величину расходов</t>
  </si>
  <si>
    <t>182 1 05 01020 01 0000 110</t>
  </si>
  <si>
    <t>Единый налог на вмененный доход для отдельных видов деятельности</t>
  </si>
  <si>
    <t>182 1 05 02000 01 0000 110</t>
  </si>
  <si>
    <t>182 1 05 03000 01 0000 110</t>
  </si>
  <si>
    <t>Налог, взымаемый в связи с применением патентной системы налогообложения</t>
  </si>
  <si>
    <t>182 1 05 04000 02 0000 110</t>
  </si>
  <si>
    <t>Налог на профессиональный доход</t>
  </si>
  <si>
    <t>182 1 05 06000 01 0000 110</t>
  </si>
  <si>
    <t>182 1 06 01000 02 0000 110</t>
  </si>
  <si>
    <t>Налог на имущество организаций</t>
  </si>
  <si>
    <t>182 1 06 02000 02 0000 110</t>
  </si>
  <si>
    <t>Транспортный налог</t>
  </si>
  <si>
    <t>Организации</t>
  </si>
  <si>
    <t>182 1 06 04011 02 0000 110</t>
  </si>
  <si>
    <t>Физические лица</t>
  </si>
  <si>
    <t>182 1 06 04012 02 0000 110</t>
  </si>
  <si>
    <t>Налог на игорный бизнес, зачисляемый в бюджеты субъектов Российской Федерации</t>
  </si>
  <si>
    <t>182 1 06 05000 02 0000 110</t>
  </si>
  <si>
    <t>Земельный налог</t>
  </si>
  <si>
    <t>182 1 06 06030 00 0000 110</t>
  </si>
  <si>
    <t>182 1 06 06040 00 0000 110</t>
  </si>
  <si>
    <t>182 1 07 01020 01 0000 110</t>
  </si>
  <si>
    <t>Сбор за пользование объектами животного мира</t>
  </si>
  <si>
    <t>182 1 07 04010 01 0000 110</t>
  </si>
  <si>
    <t>Сбор за пользование объектами водных биологических ресурсов</t>
  </si>
  <si>
    <t>Исключая внутренние водные объекты</t>
  </si>
  <si>
    <t>По внутренним водным объектам</t>
  </si>
  <si>
    <t xml:space="preserve">Штрафы, санкции, возмещение ущерба </t>
  </si>
  <si>
    <t>182 1 16 10122 01 0001 140
182 1 16 10123 01 0031 140
182 1 16 10129 01 0000 140</t>
  </si>
  <si>
    <t>* С учетом кассового плана по муниципальным округам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</si>
</sst>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0.0%"/>
    <numFmt numFmtId="165" formatCode="#,##0_ ;\-#,##0\ "/>
    <numFmt numFmtId="166" formatCode="0.0"/>
    <numFmt numFmtId="167" formatCode="0.000"/>
    <numFmt numFmtId="168" formatCode="_-* #,##0\ _₽_-;\-* #,##0\ _₽_-;_-* &quot;-&quot;??\ _₽_-;_-@_-"/>
    <numFmt numFmtId="169" formatCode="0.000%"/>
    <numFmt numFmtId="170" formatCode="#,##0.0"/>
    <numFmt numFmtId="171" formatCode="#,##0.00\ &quot;₽&quot;"/>
    <numFmt numFmtId="172" formatCode="0.0000%"/>
  </numFmts>
  <fonts count="5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4"/>
      <color theme="3" tint="-0.499984740745262"/>
      <name val="Times New Roman"/>
      <family val="1"/>
      <charset val="204"/>
    </font>
    <font>
      <sz val="10"/>
      <color theme="3" tint="-0.499984740745262"/>
      <name val="Times New Roman"/>
      <family val="1"/>
      <charset val="204"/>
    </font>
    <font>
      <sz val="14"/>
      <color theme="9" tint="-0.499984740745262"/>
      <name val="Times New Roman"/>
      <family val="1"/>
      <charset val="204"/>
    </font>
    <font>
      <sz val="10"/>
      <color theme="9" tint="-0.499984740745262"/>
      <name val="Times New Roman"/>
      <family val="1"/>
      <charset val="204"/>
    </font>
    <font>
      <i/>
      <sz val="14"/>
      <color theme="3" tint="-0.49998474074526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0" fillId="0" borderId="0"/>
    <xf numFmtId="0" fontId="10" fillId="0" borderId="0"/>
    <xf numFmtId="9" fontId="11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99">
    <xf numFmtId="0" fontId="0" fillId="0" borderId="0" xfId="0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9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2"/>
    </xf>
    <xf numFmtId="0" fontId="12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164" fontId="8" fillId="0" borderId="1" xfId="7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3" fillId="0" borderId="0" xfId="13" applyFont="1" applyFill="1" applyBorder="1" applyAlignment="1">
      <alignment horizontal="center" vertical="center" wrapText="1"/>
    </xf>
    <xf numFmtId="0" fontId="1" fillId="0" borderId="0" xfId="13"/>
    <xf numFmtId="0" fontId="14" fillId="0" borderId="0" xfId="13" applyFont="1" applyFill="1" applyBorder="1" applyAlignment="1">
      <alignment vertical="center" wrapText="1"/>
    </xf>
    <xf numFmtId="0" fontId="6" fillId="0" borderId="0" xfId="13" applyFont="1" applyFill="1" applyBorder="1" applyAlignment="1">
      <alignment horizontal="center" vertical="center" wrapText="1"/>
    </xf>
    <xf numFmtId="0" fontId="15" fillId="0" borderId="0" xfId="13" applyFont="1" applyFill="1" applyBorder="1" applyAlignment="1">
      <alignment horizontal="center" vertical="center" wrapText="1"/>
    </xf>
    <xf numFmtId="0" fontId="16" fillId="0" borderId="0" xfId="13" applyFont="1" applyFill="1" applyBorder="1" applyAlignment="1">
      <alignment horizontal="right" vertical="center"/>
    </xf>
    <xf numFmtId="0" fontId="7" fillId="0" borderId="1" xfId="13" applyFont="1" applyFill="1" applyBorder="1" applyAlignment="1">
      <alignment horizontal="center" vertical="center" wrapText="1"/>
    </xf>
    <xf numFmtId="0" fontId="13" fillId="0" borderId="1" xfId="13" applyFont="1" applyFill="1" applyBorder="1" applyAlignment="1">
      <alignment vertical="center" wrapText="1"/>
    </xf>
    <xf numFmtId="3" fontId="13" fillId="0" borderId="1" xfId="2" applyNumberFormat="1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vertical="center" wrapText="1"/>
    </xf>
    <xf numFmtId="164" fontId="13" fillId="0" borderId="1" xfId="14" applyNumberFormat="1" applyFont="1" applyFill="1" applyBorder="1" applyAlignment="1">
      <alignment vertical="center" wrapText="1"/>
    </xf>
    <xf numFmtId="0" fontId="18" fillId="0" borderId="0" xfId="13" applyFont="1" applyFill="1" applyBorder="1" applyAlignment="1">
      <alignment vertical="center"/>
    </xf>
    <xf numFmtId="0" fontId="13" fillId="0" borderId="0" xfId="13" applyFont="1" applyFill="1" applyBorder="1" applyAlignment="1">
      <alignment vertical="center" wrapText="1"/>
    </xf>
    <xf numFmtId="0" fontId="14" fillId="0" borderId="0" xfId="13" applyFont="1" applyFill="1" applyBorder="1" applyAlignment="1">
      <alignment horizontal="left" vertical="center" wrapText="1"/>
    </xf>
    <xf numFmtId="0" fontId="12" fillId="0" borderId="1" xfId="13" applyFont="1" applyFill="1" applyBorder="1" applyAlignment="1">
      <alignment horizontal="center" vertical="center" wrapText="1"/>
    </xf>
    <xf numFmtId="0" fontId="19" fillId="0" borderId="1" xfId="13" applyFont="1" applyBorder="1" applyAlignment="1">
      <alignment vertical="center" wrapText="1"/>
    </xf>
    <xf numFmtId="3" fontId="4" fillId="0" borderId="1" xfId="13" applyNumberFormat="1" applyFont="1" applyFill="1" applyBorder="1" applyAlignment="1">
      <alignment horizontal="center" vertical="center"/>
    </xf>
    <xf numFmtId="164" fontId="4" fillId="0" borderId="1" xfId="14" applyNumberFormat="1" applyFont="1" applyFill="1" applyBorder="1" applyAlignment="1">
      <alignment horizontal="center" vertical="center"/>
    </xf>
    <xf numFmtId="3" fontId="4" fillId="0" borderId="1" xfId="13" applyNumberFormat="1" applyFont="1" applyFill="1" applyBorder="1" applyAlignment="1">
      <alignment horizontal="center" vertical="center" wrapText="1"/>
    </xf>
    <xf numFmtId="0" fontId="20" fillId="0" borderId="1" xfId="13" applyFont="1" applyBorder="1" applyAlignment="1">
      <alignment vertical="center" wrapText="1"/>
    </xf>
    <xf numFmtId="164" fontId="21" fillId="0" borderId="1" xfId="14" applyNumberFormat="1" applyFont="1" applyBorder="1" applyAlignment="1">
      <alignment horizontal="center" vertical="center" wrapText="1"/>
    </xf>
    <xf numFmtId="10" fontId="21" fillId="0" borderId="1" xfId="14" applyNumberFormat="1" applyFont="1" applyBorder="1" applyAlignment="1">
      <alignment horizontal="center" vertical="center" wrapText="1"/>
    </xf>
    <xf numFmtId="0" fontId="8" fillId="3" borderId="1" xfId="13" applyFont="1" applyFill="1" applyBorder="1" applyAlignment="1">
      <alignment vertical="center" wrapText="1"/>
    </xf>
    <xf numFmtId="164" fontId="4" fillId="3" borderId="1" xfId="13" applyNumberFormat="1" applyFont="1" applyFill="1" applyBorder="1" applyAlignment="1">
      <alignment horizontal="center" vertical="center"/>
    </xf>
    <xf numFmtId="10" fontId="8" fillId="3" borderId="1" xfId="14" applyNumberFormat="1" applyFont="1" applyFill="1" applyBorder="1" applyAlignment="1">
      <alignment horizontal="center" vertical="center" wrapText="1"/>
    </xf>
    <xf numFmtId="164" fontId="8" fillId="3" borderId="1" xfId="13" applyNumberFormat="1" applyFont="1" applyFill="1" applyBorder="1" applyAlignment="1">
      <alignment horizontal="center" vertical="center"/>
    </xf>
    <xf numFmtId="10" fontId="8" fillId="3" borderId="1" xfId="14" applyNumberFormat="1" applyFont="1" applyFill="1" applyBorder="1" applyAlignment="1">
      <alignment horizontal="center" vertical="center"/>
    </xf>
    <xf numFmtId="164" fontId="4" fillId="3" borderId="1" xfId="2" applyNumberFormat="1" applyFont="1" applyFill="1" applyBorder="1" applyAlignment="1">
      <alignment horizontal="center" vertical="center" wrapText="1"/>
    </xf>
    <xf numFmtId="164" fontId="8" fillId="3" borderId="1" xfId="2" applyNumberFormat="1" applyFont="1" applyFill="1" applyBorder="1" applyAlignment="1">
      <alignment horizontal="center" vertical="center" wrapText="1"/>
    </xf>
    <xf numFmtId="164" fontId="4" fillId="0" borderId="1" xfId="13" applyNumberFormat="1" applyFont="1" applyFill="1" applyBorder="1" applyAlignment="1">
      <alignment horizontal="center" vertical="center"/>
    </xf>
    <xf numFmtId="0" fontId="19" fillId="0" borderId="1" xfId="13" applyFont="1" applyBorder="1" applyAlignment="1">
      <alignment horizontal="left" vertical="center" wrapText="1" indent="1"/>
    </xf>
    <xf numFmtId="0" fontId="19" fillId="0" borderId="4" xfId="13" applyFont="1" applyBorder="1" applyAlignment="1">
      <alignment horizontal="left" vertical="center" wrapText="1" indent="1"/>
    </xf>
    <xf numFmtId="0" fontId="7" fillId="4" borderId="1" xfId="13" applyFont="1" applyFill="1" applyBorder="1" applyAlignment="1">
      <alignment vertical="center" wrapText="1"/>
    </xf>
    <xf numFmtId="3" fontId="7" fillId="4" borderId="1" xfId="13" applyNumberFormat="1" applyFont="1" applyFill="1" applyBorder="1" applyAlignment="1">
      <alignment horizontal="center" vertical="center"/>
    </xf>
    <xf numFmtId="164" fontId="7" fillId="4" borderId="1" xfId="14" applyNumberFormat="1" applyFont="1" applyFill="1" applyBorder="1" applyAlignment="1">
      <alignment horizontal="center" vertical="center"/>
    </xf>
    <xf numFmtId="3" fontId="22" fillId="4" borderId="1" xfId="13" applyNumberFormat="1" applyFont="1" applyFill="1" applyBorder="1" applyAlignment="1">
      <alignment horizontal="center" vertical="center"/>
    </xf>
    <xf numFmtId="0" fontId="23" fillId="0" borderId="0" xfId="13" applyFont="1" applyFill="1" applyBorder="1" applyAlignment="1">
      <alignment vertical="center"/>
    </xf>
    <xf numFmtId="0" fontId="13" fillId="0" borderId="0" xfId="13" applyFont="1" applyFill="1" applyBorder="1" applyAlignment="1">
      <alignment vertical="center"/>
    </xf>
    <xf numFmtId="0" fontId="24" fillId="0" borderId="0" xfId="13" applyFont="1" applyFill="1" applyBorder="1" applyAlignment="1">
      <alignment vertical="center"/>
    </xf>
    <xf numFmtId="0" fontId="7" fillId="0" borderId="5" xfId="13" applyFont="1" applyFill="1" applyBorder="1" applyAlignment="1">
      <alignment horizontal="center" vertical="center" wrapText="1"/>
    </xf>
    <xf numFmtId="3" fontId="25" fillId="0" borderId="1" xfId="13" applyNumberFormat="1" applyFont="1" applyFill="1" applyBorder="1" applyAlignment="1">
      <alignment horizontal="center" vertical="center" wrapText="1"/>
    </xf>
    <xf numFmtId="164" fontId="25" fillId="0" borderId="1" xfId="14" applyNumberFormat="1" applyFont="1" applyFill="1" applyBorder="1" applyAlignment="1">
      <alignment horizontal="center" vertical="center" wrapText="1"/>
    </xf>
    <xf numFmtId="10" fontId="25" fillId="0" borderId="1" xfId="14" applyNumberFormat="1" applyFont="1" applyBorder="1" applyAlignment="1">
      <alignment horizontal="center" vertical="center" wrapText="1"/>
    </xf>
    <xf numFmtId="10" fontId="25" fillId="0" borderId="1" xfId="14" applyNumberFormat="1" applyFont="1" applyFill="1" applyBorder="1" applyAlignment="1">
      <alignment horizontal="center" vertical="center" wrapText="1"/>
    </xf>
    <xf numFmtId="0" fontId="8" fillId="3" borderId="6" xfId="13" applyFont="1" applyFill="1" applyBorder="1" applyAlignment="1">
      <alignment vertical="center" wrapText="1"/>
    </xf>
    <xf numFmtId="164" fontId="25" fillId="3" borderId="1" xfId="14" applyNumberFormat="1" applyFont="1" applyFill="1" applyBorder="1" applyAlignment="1">
      <alignment horizontal="center" vertical="center" wrapText="1"/>
    </xf>
    <xf numFmtId="164" fontId="25" fillId="3" borderId="2" xfId="14" applyNumberFormat="1" applyFont="1" applyFill="1" applyBorder="1" applyAlignment="1">
      <alignment horizontal="center" vertical="center" wrapText="1"/>
    </xf>
    <xf numFmtId="0" fontId="4" fillId="0" borderId="6" xfId="13" applyFont="1" applyFill="1" applyBorder="1" applyAlignment="1">
      <alignment vertical="center" wrapText="1"/>
    </xf>
    <xf numFmtId="0" fontId="19" fillId="0" borderId="6" xfId="13" applyFont="1" applyBorder="1" applyAlignment="1">
      <alignment vertical="center" wrapText="1"/>
    </xf>
    <xf numFmtId="0" fontId="19" fillId="0" borderId="6" xfId="13" applyFont="1" applyBorder="1" applyAlignment="1">
      <alignment horizontal="left" vertical="center" wrapText="1" indent="1"/>
    </xf>
    <xf numFmtId="3" fontId="4" fillId="0" borderId="2" xfId="13" applyNumberFormat="1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 wrapText="1"/>
    </xf>
    <xf numFmtId="0" fontId="4" fillId="0" borderId="2" xfId="13" applyFont="1" applyFill="1" applyBorder="1" applyAlignment="1">
      <alignment horizontal="center" vertical="center" wrapText="1"/>
    </xf>
    <xf numFmtId="0" fontId="4" fillId="5" borderId="1" xfId="13" applyFont="1" applyFill="1" applyBorder="1" applyAlignment="1">
      <alignment vertical="center" wrapText="1"/>
    </xf>
    <xf numFmtId="3" fontId="4" fillId="5" borderId="1" xfId="13" applyNumberFormat="1" applyFont="1" applyFill="1" applyBorder="1" applyAlignment="1">
      <alignment horizontal="center" vertical="center"/>
    </xf>
    <xf numFmtId="164" fontId="4" fillId="5" borderId="1" xfId="13" applyNumberFormat="1" applyFont="1" applyFill="1" applyBorder="1" applyAlignment="1">
      <alignment horizontal="center" vertical="center"/>
    </xf>
    <xf numFmtId="164" fontId="4" fillId="5" borderId="1" xfId="14" applyNumberFormat="1" applyFont="1" applyFill="1" applyBorder="1" applyAlignment="1">
      <alignment horizontal="center" vertical="center"/>
    </xf>
    <xf numFmtId="3" fontId="16" fillId="5" borderId="1" xfId="13" applyNumberFormat="1" applyFont="1" applyFill="1" applyBorder="1" applyAlignment="1">
      <alignment horizontal="center" vertical="center"/>
    </xf>
    <xf numFmtId="164" fontId="7" fillId="4" borderId="1" xfId="13" applyNumberFormat="1" applyFont="1" applyFill="1" applyBorder="1" applyAlignment="1">
      <alignment horizontal="center" vertical="center"/>
    </xf>
    <xf numFmtId="0" fontId="4" fillId="0" borderId="1" xfId="13" applyFont="1" applyFill="1" applyBorder="1" applyAlignment="1">
      <alignment vertical="center" wrapText="1"/>
    </xf>
    <xf numFmtId="10" fontId="16" fillId="0" borderId="1" xfId="14" applyNumberFormat="1" applyFont="1" applyFill="1" applyBorder="1" applyAlignment="1">
      <alignment horizontal="center" vertical="center"/>
    </xf>
    <xf numFmtId="0" fontId="19" fillId="0" borderId="0" xfId="13" applyFont="1" applyAlignment="1">
      <alignment horizontal="center" vertical="center" wrapText="1"/>
    </xf>
    <xf numFmtId="0" fontId="19" fillId="0" borderId="0" xfId="13" applyFont="1" applyAlignment="1">
      <alignment vertical="center" wrapText="1"/>
    </xf>
    <xf numFmtId="0" fontId="25" fillId="0" borderId="0" xfId="13" applyNumberFormat="1" applyFont="1" applyFill="1" applyAlignment="1">
      <alignment vertical="center" wrapText="1"/>
    </xf>
    <xf numFmtId="0" fontId="19" fillId="0" borderId="0" xfId="13" applyFont="1" applyFill="1" applyAlignment="1">
      <alignment vertical="center" wrapText="1"/>
    </xf>
    <xf numFmtId="0" fontId="25" fillId="0" borderId="0" xfId="13" applyNumberFormat="1" applyFont="1" applyFill="1" applyAlignment="1">
      <alignment vertical="center" wrapText="1"/>
    </xf>
    <xf numFmtId="0" fontId="6" fillId="0" borderId="0" xfId="13" applyFont="1" applyFill="1" applyAlignment="1">
      <alignment horizontal="center" vertical="center" wrapText="1"/>
    </xf>
    <xf numFmtId="0" fontId="13" fillId="0" borderId="0" xfId="13" applyFont="1" applyFill="1" applyAlignment="1">
      <alignment vertical="center" wrapText="1"/>
    </xf>
    <xf numFmtId="0" fontId="26" fillId="0" borderId="0" xfId="13" applyFont="1" applyAlignment="1">
      <alignment horizontal="center" vertical="center" wrapText="1"/>
    </xf>
    <xf numFmtId="165" fontId="7" fillId="4" borderId="1" xfId="15" applyNumberFormat="1" applyFont="1" applyFill="1" applyBorder="1" applyAlignment="1">
      <alignment horizontal="center" vertical="center" wrapText="1"/>
    </xf>
    <xf numFmtId="164" fontId="7" fillId="4" borderId="1" xfId="14" applyNumberFormat="1" applyFont="1" applyFill="1" applyBorder="1" applyAlignment="1">
      <alignment horizontal="center" vertical="center" wrapText="1"/>
    </xf>
    <xf numFmtId="0" fontId="26" fillId="0" borderId="0" xfId="13" applyFont="1" applyAlignment="1">
      <alignment vertical="center" wrapText="1"/>
    </xf>
    <xf numFmtId="0" fontId="4" fillId="3" borderId="1" xfId="13" applyFont="1" applyFill="1" applyBorder="1" applyAlignment="1">
      <alignment vertical="center" wrapText="1"/>
    </xf>
    <xf numFmtId="166" fontId="4" fillId="3" borderId="1" xfId="13" applyNumberFormat="1" applyFont="1" applyFill="1" applyBorder="1" applyAlignment="1">
      <alignment horizontal="center" vertical="center" wrapText="1"/>
    </xf>
    <xf numFmtId="164" fontId="4" fillId="3" borderId="1" xfId="14" applyNumberFormat="1" applyFont="1" applyFill="1" applyBorder="1" applyAlignment="1">
      <alignment horizontal="center" vertical="center" wrapText="1"/>
    </xf>
    <xf numFmtId="165" fontId="4" fillId="0" borderId="1" xfId="15" applyNumberFormat="1" applyFont="1" applyFill="1" applyBorder="1" applyAlignment="1">
      <alignment horizontal="center" vertical="center" wrapText="1"/>
    </xf>
    <xf numFmtId="164" fontId="4" fillId="0" borderId="1" xfId="14" applyNumberFormat="1" applyFont="1" applyFill="1" applyBorder="1" applyAlignment="1">
      <alignment horizontal="center" vertical="center" wrapText="1"/>
    </xf>
    <xf numFmtId="166" fontId="4" fillId="0" borderId="1" xfId="13" applyNumberFormat="1" applyFont="1" applyFill="1" applyBorder="1" applyAlignment="1">
      <alignment horizontal="center" vertical="center" wrapText="1"/>
    </xf>
    <xf numFmtId="167" fontId="4" fillId="0" borderId="1" xfId="13" applyNumberFormat="1" applyFont="1" applyFill="1" applyBorder="1" applyAlignment="1">
      <alignment horizontal="center" vertical="center" wrapText="1"/>
    </xf>
    <xf numFmtId="164" fontId="4" fillId="0" borderId="7" xfId="14" applyNumberFormat="1" applyFont="1" applyFill="1" applyBorder="1" applyAlignment="1">
      <alignment horizontal="center" vertical="center" wrapText="1"/>
    </xf>
    <xf numFmtId="164" fontId="4" fillId="3" borderId="7" xfId="13" applyNumberFormat="1" applyFont="1" applyFill="1" applyBorder="1" applyAlignment="1">
      <alignment horizontal="center" vertical="center"/>
    </xf>
    <xf numFmtId="0" fontId="8" fillId="0" borderId="6" xfId="13" applyFont="1" applyFill="1" applyBorder="1" applyAlignment="1">
      <alignment vertical="center" wrapText="1"/>
    </xf>
    <xf numFmtId="9" fontId="4" fillId="0" borderId="1" xfId="13" applyNumberFormat="1" applyFont="1" applyFill="1" applyBorder="1" applyAlignment="1">
      <alignment horizontal="center" vertical="center"/>
    </xf>
    <xf numFmtId="9" fontId="4" fillId="0" borderId="2" xfId="13" applyNumberFormat="1" applyFont="1" applyFill="1" applyBorder="1" applyAlignment="1">
      <alignment horizontal="center" vertical="center"/>
    </xf>
    <xf numFmtId="164" fontId="4" fillId="0" borderId="7" xfId="13" applyNumberFormat="1" applyFont="1" applyFill="1" applyBorder="1" applyAlignment="1">
      <alignment horizontal="center" vertical="center"/>
    </xf>
    <xf numFmtId="0" fontId="20" fillId="0" borderId="6" xfId="13" applyFont="1" applyBorder="1" applyAlignment="1">
      <alignment vertical="center" wrapText="1"/>
    </xf>
    <xf numFmtId="10" fontId="8" fillId="0" borderId="1" xfId="14" applyNumberFormat="1" applyFont="1" applyFill="1" applyBorder="1" applyAlignment="1">
      <alignment horizontal="center" vertical="center" wrapText="1"/>
    </xf>
    <xf numFmtId="164" fontId="8" fillId="0" borderId="1" xfId="13" applyNumberFormat="1" applyFont="1" applyFill="1" applyBorder="1" applyAlignment="1">
      <alignment horizontal="center" vertical="center"/>
    </xf>
    <xf numFmtId="164" fontId="8" fillId="0" borderId="7" xfId="13" applyNumberFormat="1" applyFont="1" applyFill="1" applyBorder="1" applyAlignment="1">
      <alignment horizontal="center" vertical="center"/>
    </xf>
    <xf numFmtId="0" fontId="19" fillId="0" borderId="8" xfId="13" applyFont="1" applyBorder="1" applyAlignment="1">
      <alignment horizontal="left" vertical="center" wrapText="1" indent="1"/>
    </xf>
    <xf numFmtId="0" fontId="7" fillId="0" borderId="6" xfId="13" applyFont="1" applyFill="1" applyBorder="1" applyAlignment="1">
      <alignment vertical="center" wrapText="1"/>
    </xf>
    <xf numFmtId="164" fontId="7" fillId="0" borderId="1" xfId="13" applyNumberFormat="1" applyFont="1" applyFill="1" applyBorder="1" applyAlignment="1">
      <alignment horizontal="center" vertical="center"/>
    </xf>
    <xf numFmtId="3" fontId="22" fillId="0" borderId="1" xfId="13" applyNumberFormat="1" applyFont="1" applyFill="1" applyBorder="1" applyAlignment="1">
      <alignment horizontal="center" vertical="center"/>
    </xf>
    <xf numFmtId="164" fontId="22" fillId="0" borderId="1" xfId="14" applyNumberFormat="1" applyFont="1" applyFill="1" applyBorder="1" applyAlignment="1">
      <alignment horizontal="center" vertical="center"/>
    </xf>
    <xf numFmtId="164" fontId="22" fillId="0" borderId="7" xfId="14" applyNumberFormat="1" applyFont="1" applyFill="1" applyBorder="1" applyAlignment="1">
      <alignment horizontal="center" vertical="center"/>
    </xf>
    <xf numFmtId="164" fontId="25" fillId="0" borderId="2" xfId="14" applyNumberFormat="1" applyFont="1" applyFill="1" applyBorder="1" applyAlignment="1">
      <alignment horizontal="center" vertical="center" wrapText="1"/>
    </xf>
    <xf numFmtId="0" fontId="7" fillId="4" borderId="9" xfId="13" applyFont="1" applyFill="1" applyBorder="1" applyAlignment="1">
      <alignment vertical="center" wrapText="1"/>
    </xf>
    <xf numFmtId="3" fontId="7" fillId="4" borderId="10" xfId="13" applyNumberFormat="1" applyFont="1" applyFill="1" applyBorder="1" applyAlignment="1">
      <alignment horizontal="center" vertical="center"/>
    </xf>
    <xf numFmtId="164" fontId="7" fillId="4" borderId="10" xfId="14" applyNumberFormat="1" applyFont="1" applyFill="1" applyBorder="1" applyAlignment="1">
      <alignment horizontal="center" vertical="center"/>
    </xf>
    <xf numFmtId="3" fontId="22" fillId="4" borderId="10" xfId="13" applyNumberFormat="1" applyFont="1" applyFill="1" applyBorder="1" applyAlignment="1">
      <alignment horizontal="center" vertical="center"/>
    </xf>
    <xf numFmtId="164" fontId="22" fillId="4" borderId="10" xfId="14" applyNumberFormat="1" applyFont="1" applyFill="1" applyBorder="1" applyAlignment="1">
      <alignment horizontal="center" vertical="center"/>
    </xf>
    <xf numFmtId="3" fontId="22" fillId="4" borderId="11" xfId="13" applyNumberFormat="1" applyFont="1" applyFill="1" applyBorder="1" applyAlignment="1">
      <alignment horizontal="center" vertical="center"/>
    </xf>
    <xf numFmtId="164" fontId="22" fillId="4" borderId="12" xfId="14" applyNumberFormat="1" applyFont="1" applyFill="1" applyBorder="1" applyAlignment="1">
      <alignment horizontal="center" vertical="center"/>
    </xf>
    <xf numFmtId="0" fontId="25" fillId="0" borderId="0" xfId="13" applyNumberFormat="1" applyFont="1" applyFill="1" applyAlignment="1">
      <alignment horizontal="left" vertical="center" wrapText="1"/>
    </xf>
    <xf numFmtId="0" fontId="12" fillId="0" borderId="5" xfId="13" applyFont="1" applyFill="1" applyBorder="1" applyAlignment="1">
      <alignment horizontal="center" vertical="center" wrapText="1"/>
    </xf>
    <xf numFmtId="0" fontId="26" fillId="4" borderId="13" xfId="13" applyFont="1" applyFill="1" applyBorder="1" applyAlignment="1">
      <alignment vertical="center" wrapText="1"/>
    </xf>
    <xf numFmtId="3" fontId="7" fillId="4" borderId="14" xfId="13" applyNumberFormat="1" applyFont="1" applyFill="1" applyBorder="1" applyAlignment="1">
      <alignment horizontal="center" vertical="center"/>
    </xf>
    <xf numFmtId="3" fontId="7" fillId="4" borderId="15" xfId="13" applyNumberFormat="1" applyFont="1" applyFill="1" applyBorder="1" applyAlignment="1">
      <alignment horizontal="center" vertical="center"/>
    </xf>
    <xf numFmtId="0" fontId="13" fillId="0" borderId="6" xfId="13" applyFont="1" applyFill="1" applyBorder="1" applyAlignment="1">
      <alignment horizontal="left" vertical="center" wrapText="1" indent="1"/>
    </xf>
    <xf numFmtId="3" fontId="25" fillId="0" borderId="1" xfId="14" applyNumberFormat="1" applyFont="1" applyFill="1" applyBorder="1" applyAlignment="1">
      <alignment horizontal="center" vertical="center" wrapText="1"/>
    </xf>
    <xf numFmtId="3" fontId="25" fillId="0" borderId="7" xfId="14" applyNumberFormat="1" applyFont="1" applyFill="1" applyBorder="1" applyAlignment="1">
      <alignment horizontal="center" vertical="center" wrapText="1"/>
    </xf>
    <xf numFmtId="3" fontId="24" fillId="0" borderId="0" xfId="13" applyNumberFormat="1" applyFont="1" applyFill="1" applyBorder="1" applyAlignment="1">
      <alignment vertical="center"/>
    </xf>
    <xf numFmtId="164" fontId="24" fillId="0" borderId="0" xfId="14" applyNumberFormat="1" applyFont="1" applyFill="1" applyBorder="1" applyAlignment="1">
      <alignment vertical="center"/>
    </xf>
    <xf numFmtId="0" fontId="26" fillId="0" borderId="13" xfId="13" applyFont="1" applyFill="1" applyBorder="1" applyAlignment="1">
      <alignment vertical="center" wrapText="1"/>
    </xf>
    <xf numFmtId="3" fontId="7" fillId="0" borderId="14" xfId="13" applyNumberFormat="1" applyFont="1" applyFill="1" applyBorder="1" applyAlignment="1">
      <alignment horizontal="center" vertical="center"/>
    </xf>
    <xf numFmtId="3" fontId="7" fillId="0" borderId="15" xfId="13" applyNumberFormat="1" applyFont="1" applyFill="1" applyBorder="1" applyAlignment="1">
      <alignment horizontal="center" vertical="center"/>
    </xf>
    <xf numFmtId="0" fontId="19" fillId="0" borderId="6" xfId="13" applyFont="1" applyFill="1" applyBorder="1" applyAlignment="1">
      <alignment vertical="center" wrapText="1"/>
    </xf>
    <xf numFmtId="164" fontId="4" fillId="0" borderId="7" xfId="14" applyNumberFormat="1" applyFont="1" applyFill="1" applyBorder="1" applyAlignment="1">
      <alignment horizontal="center" vertical="center"/>
    </xf>
    <xf numFmtId="0" fontId="26" fillId="6" borderId="6" xfId="13" applyFont="1" applyFill="1" applyBorder="1" applyAlignment="1">
      <alignment vertical="center" wrapText="1"/>
    </xf>
    <xf numFmtId="3" fontId="7" fillId="6" borderId="1" xfId="13" applyNumberFormat="1" applyFont="1" applyFill="1" applyBorder="1" applyAlignment="1">
      <alignment horizontal="center" vertical="center"/>
    </xf>
    <xf numFmtId="3" fontId="7" fillId="6" borderId="7" xfId="13" applyNumberFormat="1" applyFont="1" applyFill="1" applyBorder="1" applyAlignment="1">
      <alignment horizontal="center" vertical="center"/>
    </xf>
    <xf numFmtId="0" fontId="17" fillId="0" borderId="6" xfId="13" applyFont="1" applyFill="1" applyBorder="1" applyAlignment="1">
      <alignment horizontal="left" vertical="center" wrapText="1" indent="1"/>
    </xf>
    <xf numFmtId="164" fontId="25" fillId="0" borderId="7" xfId="14" applyNumberFormat="1" applyFont="1" applyFill="1" applyBorder="1" applyAlignment="1">
      <alignment horizontal="center" vertical="center" wrapText="1"/>
    </xf>
    <xf numFmtId="3" fontId="4" fillId="0" borderId="1" xfId="14" applyNumberFormat="1" applyFont="1" applyFill="1" applyBorder="1" applyAlignment="1">
      <alignment horizontal="center" vertical="center" wrapText="1"/>
    </xf>
    <xf numFmtId="3" fontId="13" fillId="0" borderId="0" xfId="13" applyNumberFormat="1" applyFont="1" applyFill="1" applyBorder="1" applyAlignment="1">
      <alignment vertical="center"/>
    </xf>
    <xf numFmtId="164" fontId="13" fillId="0" borderId="0" xfId="14" applyNumberFormat="1" applyFont="1" applyFill="1" applyBorder="1" applyAlignment="1">
      <alignment vertical="center"/>
    </xf>
    <xf numFmtId="0" fontId="15" fillId="6" borderId="6" xfId="13" applyFont="1" applyFill="1" applyBorder="1" applyAlignment="1">
      <alignment vertical="center" wrapText="1"/>
    </xf>
    <xf numFmtId="0" fontId="19" fillId="7" borderId="16" xfId="13" applyFont="1" applyFill="1" applyBorder="1" applyAlignment="1">
      <alignment vertical="center" wrapText="1"/>
    </xf>
    <xf numFmtId="3" fontId="25" fillId="7" borderId="17" xfId="14" applyNumberFormat="1" applyFont="1" applyFill="1" applyBorder="1" applyAlignment="1">
      <alignment horizontal="center" vertical="center" wrapText="1"/>
    </xf>
    <xf numFmtId="3" fontId="4" fillId="7" borderId="10" xfId="13" applyNumberFormat="1" applyFont="1" applyFill="1" applyBorder="1" applyAlignment="1">
      <alignment horizontal="center" vertical="center"/>
    </xf>
    <xf numFmtId="3" fontId="4" fillId="7" borderId="12" xfId="13" applyNumberFormat="1" applyFont="1" applyFill="1" applyBorder="1" applyAlignment="1">
      <alignment horizontal="center" vertical="center"/>
    </xf>
    <xf numFmtId="3" fontId="4" fillId="7" borderId="17" xfId="13" applyNumberFormat="1" applyFont="1" applyFill="1" applyBorder="1" applyAlignment="1">
      <alignment horizontal="center" vertical="center"/>
    </xf>
    <xf numFmtId="3" fontId="4" fillId="7" borderId="18" xfId="13" applyNumberFormat="1" applyFont="1" applyFill="1" applyBorder="1" applyAlignment="1">
      <alignment horizontal="center" vertical="center"/>
    </xf>
    <xf numFmtId="0" fontId="13" fillId="0" borderId="0" xfId="6" applyFont="1" applyFill="1" applyBorder="1" applyAlignment="1">
      <alignment horizontal="center" vertical="center" wrapText="1"/>
    </xf>
    <xf numFmtId="0" fontId="9" fillId="0" borderId="0" xfId="6"/>
    <xf numFmtId="0" fontId="14" fillId="0" borderId="0" xfId="6" applyFont="1" applyFill="1" applyBorder="1" applyAlignment="1">
      <alignment vertical="center" wrapText="1"/>
    </xf>
    <xf numFmtId="0" fontId="6" fillId="0" borderId="0" xfId="6" applyFont="1" applyFill="1" applyBorder="1" applyAlignment="1">
      <alignment horizontal="center" vertical="center" wrapText="1"/>
    </xf>
    <xf numFmtId="0" fontId="15" fillId="0" borderId="0" xfId="6" applyFont="1" applyFill="1" applyBorder="1" applyAlignment="1">
      <alignment horizontal="center" vertical="center" wrapText="1"/>
    </xf>
    <xf numFmtId="0" fontId="16" fillId="0" borderId="0" xfId="6" applyFont="1" applyFill="1" applyBorder="1" applyAlignment="1">
      <alignment horizontal="right" vertical="center"/>
    </xf>
    <xf numFmtId="0" fontId="7" fillId="0" borderId="1" xfId="6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vertical="center" wrapText="1"/>
    </xf>
    <xf numFmtId="3" fontId="9" fillId="0" borderId="0" xfId="6" applyNumberFormat="1"/>
    <xf numFmtId="0" fontId="17" fillId="0" borderId="1" xfId="6" applyFont="1" applyFill="1" applyBorder="1" applyAlignment="1">
      <alignment vertical="center" wrapText="1"/>
    </xf>
    <xf numFmtId="164" fontId="13" fillId="0" borderId="1" xfId="7" applyNumberFormat="1" applyFont="1" applyFill="1" applyBorder="1" applyAlignment="1">
      <alignment vertical="center" wrapText="1"/>
    </xf>
    <xf numFmtId="3" fontId="13" fillId="0" borderId="1" xfId="6" applyNumberFormat="1" applyFont="1" applyFill="1" applyBorder="1" applyAlignment="1">
      <alignment horizontal="center" vertical="center" wrapText="1"/>
    </xf>
    <xf numFmtId="0" fontId="18" fillId="0" borderId="0" xfId="6" applyFont="1" applyFill="1" applyBorder="1" applyAlignment="1">
      <alignment vertical="center"/>
    </xf>
    <xf numFmtId="0" fontId="13" fillId="0" borderId="0" xfId="6" applyFont="1" applyFill="1" applyBorder="1" applyAlignment="1">
      <alignment vertical="center" wrapText="1"/>
    </xf>
    <xf numFmtId="0" fontId="14" fillId="0" borderId="0" xfId="6" applyFont="1" applyFill="1" applyBorder="1" applyAlignment="1">
      <alignment vertical="center" wrapText="1"/>
    </xf>
    <xf numFmtId="0" fontId="6" fillId="0" borderId="0" xfId="6" applyFont="1" applyFill="1" applyBorder="1" applyAlignment="1">
      <alignment horizontal="centerContinuous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vertical="center" wrapText="1"/>
    </xf>
    <xf numFmtId="3" fontId="4" fillId="0" borderId="1" xfId="6" applyNumberFormat="1" applyFont="1" applyFill="1" applyBorder="1" applyAlignment="1">
      <alignment horizontal="center" vertical="center"/>
    </xf>
    <xf numFmtId="164" fontId="4" fillId="0" borderId="1" xfId="7" applyNumberFormat="1" applyFont="1" applyFill="1" applyBorder="1" applyAlignment="1">
      <alignment horizontal="center" vertical="center"/>
    </xf>
    <xf numFmtId="0" fontId="8" fillId="3" borderId="1" xfId="6" applyFont="1" applyFill="1" applyBorder="1" applyAlignment="1">
      <alignment vertical="center" wrapText="1"/>
    </xf>
    <xf numFmtId="164" fontId="4" fillId="3" borderId="1" xfId="6" applyNumberFormat="1" applyFont="1" applyFill="1" applyBorder="1" applyAlignment="1">
      <alignment horizontal="center" vertical="center"/>
    </xf>
    <xf numFmtId="164" fontId="8" fillId="3" borderId="1" xfId="6" applyNumberFormat="1" applyFont="1" applyFill="1" applyBorder="1" applyAlignment="1">
      <alignment horizontal="center" vertical="center"/>
    </xf>
    <xf numFmtId="0" fontId="8" fillId="0" borderId="1" xfId="6" applyFont="1" applyFill="1" applyBorder="1" applyAlignment="1">
      <alignment vertical="center" wrapText="1"/>
    </xf>
    <xf numFmtId="164" fontId="4" fillId="0" borderId="1" xfId="6" applyNumberFormat="1" applyFont="1" applyFill="1" applyBorder="1" applyAlignment="1">
      <alignment horizontal="center" vertical="center"/>
    </xf>
    <xf numFmtId="0" fontId="24" fillId="0" borderId="0" xfId="6" applyFont="1" applyFill="1" applyBorder="1" applyAlignment="1">
      <alignment vertical="center"/>
    </xf>
    <xf numFmtId="0" fontId="16" fillId="0" borderId="1" xfId="6" applyFont="1" applyFill="1" applyBorder="1" applyAlignment="1">
      <alignment vertical="center" wrapText="1"/>
    </xf>
    <xf numFmtId="0" fontId="7" fillId="0" borderId="1" xfId="6" applyFont="1" applyFill="1" applyBorder="1" applyAlignment="1">
      <alignment vertical="center" wrapText="1"/>
    </xf>
    <xf numFmtId="0" fontId="4" fillId="0" borderId="1" xfId="6" applyFont="1" applyFill="1" applyBorder="1" applyAlignment="1">
      <alignment horizontal="left" vertical="center" wrapText="1" indent="1"/>
    </xf>
    <xf numFmtId="0" fontId="16" fillId="0" borderId="1" xfId="6" applyFont="1" applyFill="1" applyBorder="1" applyAlignment="1">
      <alignment horizontal="left" vertical="center" wrapText="1" indent="1"/>
    </xf>
    <xf numFmtId="3" fontId="4" fillId="0" borderId="1" xfId="6" applyNumberFormat="1" applyFont="1" applyFill="1" applyBorder="1" applyAlignment="1">
      <alignment horizontal="center" vertical="center" wrapText="1"/>
    </xf>
    <xf numFmtId="164" fontId="4" fillId="0" borderId="1" xfId="7" applyNumberFormat="1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vertical="center" wrapText="1"/>
    </xf>
    <xf numFmtId="3" fontId="7" fillId="4" borderId="1" xfId="6" applyNumberFormat="1" applyFont="1" applyFill="1" applyBorder="1" applyAlignment="1">
      <alignment horizontal="center" vertical="center"/>
    </xf>
    <xf numFmtId="164" fontId="7" fillId="4" borderId="1" xfId="7" applyNumberFormat="1" applyFont="1" applyFill="1" applyBorder="1" applyAlignment="1">
      <alignment horizontal="center" vertical="center"/>
    </xf>
    <xf numFmtId="3" fontId="22" fillId="4" borderId="1" xfId="6" applyNumberFormat="1" applyFont="1" applyFill="1" applyBorder="1" applyAlignment="1">
      <alignment horizontal="center" vertical="center"/>
    </xf>
    <xf numFmtId="164" fontId="22" fillId="4" borderId="1" xfId="7" applyNumberFormat="1" applyFont="1" applyFill="1" applyBorder="1" applyAlignment="1">
      <alignment horizontal="center" vertical="center"/>
    </xf>
    <xf numFmtId="0" fontId="23" fillId="0" borderId="0" xfId="6" applyFont="1" applyFill="1" applyBorder="1" applyAlignment="1">
      <alignment vertical="center"/>
    </xf>
    <xf numFmtId="0" fontId="13" fillId="0" borderId="0" xfId="6" applyFont="1" applyFill="1" applyBorder="1" applyAlignment="1">
      <alignment vertical="center"/>
    </xf>
    <xf numFmtId="0" fontId="14" fillId="0" borderId="0" xfId="6" applyFont="1" applyFill="1" applyBorder="1" applyAlignment="1">
      <alignment horizontal="right" vertical="center" wrapText="1"/>
    </xf>
    <xf numFmtId="10" fontId="4" fillId="0" borderId="1" xfId="7" applyNumberFormat="1" applyFont="1" applyFill="1" applyBorder="1" applyAlignment="1">
      <alignment horizontal="center" vertical="center"/>
    </xf>
    <xf numFmtId="3" fontId="7" fillId="0" borderId="1" xfId="6" applyNumberFormat="1" applyFont="1" applyFill="1" applyBorder="1" applyAlignment="1">
      <alignment horizontal="center" vertical="center" wrapText="1"/>
    </xf>
    <xf numFmtId="168" fontId="24" fillId="0" borderId="0" xfId="16" applyNumberFormat="1" applyFont="1" applyFill="1" applyBorder="1" applyAlignment="1">
      <alignment vertical="center"/>
    </xf>
    <xf numFmtId="0" fontId="8" fillId="0" borderId="1" xfId="6" applyFont="1" applyFill="1" applyBorder="1" applyAlignment="1">
      <alignment horizontal="left" vertical="center" wrapText="1" indent="2"/>
    </xf>
    <xf numFmtId="3" fontId="4" fillId="0" borderId="1" xfId="7" applyNumberFormat="1" applyFont="1" applyFill="1" applyBorder="1" applyAlignment="1">
      <alignment horizontal="center" vertical="center"/>
    </xf>
    <xf numFmtId="3" fontId="24" fillId="0" borderId="0" xfId="6" applyNumberFormat="1" applyFont="1" applyFill="1" applyBorder="1" applyAlignment="1">
      <alignment vertical="center"/>
    </xf>
    <xf numFmtId="0" fontId="27" fillId="0" borderId="0" xfId="6" applyFont="1" applyFill="1" applyBorder="1" applyAlignment="1">
      <alignment vertical="center" wrapText="1"/>
    </xf>
    <xf numFmtId="3" fontId="4" fillId="0" borderId="0" xfId="6" applyNumberFormat="1" applyFont="1" applyFill="1" applyBorder="1" applyAlignment="1">
      <alignment horizontal="center" vertical="center"/>
    </xf>
    <xf numFmtId="3" fontId="16" fillId="0" borderId="0" xfId="6" applyNumberFormat="1" applyFont="1" applyFill="1" applyBorder="1" applyAlignment="1">
      <alignment horizontal="center" vertical="center"/>
    </xf>
    <xf numFmtId="0" fontId="28" fillId="0" borderId="1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28" fillId="0" borderId="1" xfId="6" applyFont="1" applyFill="1" applyBorder="1" applyAlignment="1">
      <alignment horizontal="center" vertical="center" wrapText="1"/>
    </xf>
    <xf numFmtId="0" fontId="28" fillId="0" borderId="1" xfId="6" applyFont="1" applyBorder="1" applyAlignment="1">
      <alignment vertical="center" wrapText="1"/>
    </xf>
    <xf numFmtId="0" fontId="28" fillId="0" borderId="1" xfId="6" applyFont="1" applyFill="1" applyBorder="1" applyAlignment="1">
      <alignment horizontal="right" vertical="center" wrapText="1"/>
    </xf>
    <xf numFmtId="0" fontId="5" fillId="0" borderId="1" xfId="6" applyFont="1" applyBorder="1" applyAlignment="1">
      <alignment horizontal="center" vertical="center" textRotation="90" wrapText="1"/>
    </xf>
    <xf numFmtId="0" fontId="28" fillId="0" borderId="1" xfId="6" applyFont="1" applyBorder="1" applyAlignment="1">
      <alignment horizontal="right" vertical="center" wrapText="1"/>
    </xf>
    <xf numFmtId="0" fontId="28" fillId="0" borderId="1" xfId="6" applyFont="1" applyFill="1" applyBorder="1" applyAlignment="1">
      <alignment vertical="center" wrapText="1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vertical="center" wrapText="1"/>
    </xf>
    <xf numFmtId="3" fontId="13" fillId="0" borderId="1" xfId="13" applyNumberFormat="1" applyFont="1" applyFill="1" applyBorder="1" applyAlignment="1">
      <alignment horizontal="center" vertical="center" wrapText="1"/>
    </xf>
    <xf numFmtId="0" fontId="14" fillId="0" borderId="0" xfId="13" applyFont="1" applyFill="1" applyBorder="1" applyAlignment="1">
      <alignment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10" fontId="4" fillId="0" borderId="1" xfId="2" applyNumberFormat="1" applyFont="1" applyFill="1" applyBorder="1" applyAlignment="1">
      <alignment horizontal="center" vertical="center" wrapText="1"/>
    </xf>
    <xf numFmtId="0" fontId="8" fillId="0" borderId="1" xfId="13" applyFont="1" applyFill="1" applyBorder="1" applyAlignment="1">
      <alignment vertical="center" wrapText="1"/>
    </xf>
    <xf numFmtId="10" fontId="4" fillId="0" borderId="1" xfId="13" applyNumberFormat="1" applyFont="1" applyFill="1" applyBorder="1" applyAlignment="1">
      <alignment horizontal="center" vertical="center"/>
    </xf>
    <xf numFmtId="0" fontId="8" fillId="0" borderId="1" xfId="13" applyFont="1" applyFill="1" applyBorder="1" applyAlignment="1">
      <alignment horizontal="left" vertical="center" wrapText="1" indent="1"/>
    </xf>
    <xf numFmtId="0" fontId="29" fillId="0" borderId="1" xfId="13" applyFont="1" applyFill="1" applyBorder="1" applyAlignment="1">
      <alignment horizontal="left" vertical="center" wrapText="1" indent="1"/>
    </xf>
    <xf numFmtId="3" fontId="7" fillId="0" borderId="1" xfId="14" applyNumberFormat="1" applyFont="1" applyFill="1" applyBorder="1" applyAlignment="1">
      <alignment horizontal="center" vertical="center"/>
    </xf>
    <xf numFmtId="164" fontId="7" fillId="0" borderId="1" xfId="2" applyNumberFormat="1" applyFont="1" applyFill="1" applyBorder="1" applyAlignment="1">
      <alignment horizontal="center" vertical="center" wrapText="1"/>
    </xf>
    <xf numFmtId="9" fontId="8" fillId="0" borderId="1" xfId="14" applyFont="1" applyFill="1" applyBorder="1" applyAlignment="1">
      <alignment vertical="center" wrapText="1"/>
    </xf>
    <xf numFmtId="164" fontId="8" fillId="0" borderId="1" xfId="14" applyNumberFormat="1" applyFont="1" applyFill="1" applyBorder="1" applyAlignment="1">
      <alignment horizontal="center" vertical="center"/>
    </xf>
    <xf numFmtId="1" fontId="4" fillId="0" borderId="1" xfId="14" applyNumberFormat="1" applyFont="1" applyFill="1" applyBorder="1" applyAlignment="1">
      <alignment horizontal="center" vertical="center"/>
    </xf>
    <xf numFmtId="10" fontId="8" fillId="0" borderId="1" xfId="14" applyNumberFormat="1" applyFont="1" applyFill="1" applyBorder="1" applyAlignment="1">
      <alignment horizontal="center" vertical="center"/>
    </xf>
    <xf numFmtId="0" fontId="8" fillId="8" borderId="1" xfId="13" applyFont="1" applyFill="1" applyBorder="1" applyAlignment="1">
      <alignment vertical="center" wrapText="1"/>
    </xf>
    <xf numFmtId="1" fontId="4" fillId="8" borderId="1" xfId="14" applyNumberFormat="1" applyFont="1" applyFill="1" applyBorder="1" applyAlignment="1">
      <alignment horizontal="center" vertical="center"/>
    </xf>
    <xf numFmtId="164" fontId="4" fillId="8" borderId="1" xfId="14" applyNumberFormat="1" applyFont="1" applyFill="1" applyBorder="1" applyAlignment="1">
      <alignment horizontal="center" vertical="center"/>
    </xf>
    <xf numFmtId="10" fontId="8" fillId="0" borderId="1" xfId="7" applyNumberFormat="1" applyFont="1" applyFill="1" applyBorder="1" applyAlignment="1">
      <alignment horizontal="center" vertical="center"/>
    </xf>
    <xf numFmtId="0" fontId="7" fillId="0" borderId="1" xfId="13" applyFont="1" applyFill="1" applyBorder="1" applyAlignment="1">
      <alignment vertical="center" wrapText="1"/>
    </xf>
    <xf numFmtId="1" fontId="7" fillId="0" borderId="1" xfId="14" applyNumberFormat="1" applyFont="1" applyFill="1" applyBorder="1" applyAlignment="1">
      <alignment horizontal="center" vertical="center"/>
    </xf>
    <xf numFmtId="3" fontId="7" fillId="0" borderId="1" xfId="13" applyNumberFormat="1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left" vertical="center" wrapText="1" indent="1"/>
    </xf>
    <xf numFmtId="3" fontId="4" fillId="0" borderId="1" xfId="14" applyNumberFormat="1" applyFont="1" applyFill="1" applyBorder="1" applyAlignment="1">
      <alignment horizontal="center" vertical="center"/>
    </xf>
    <xf numFmtId="0" fontId="7" fillId="9" borderId="1" xfId="13" applyFont="1" applyFill="1" applyBorder="1" applyAlignment="1">
      <alignment vertical="center" wrapText="1"/>
    </xf>
    <xf numFmtId="3" fontId="7" fillId="9" borderId="1" xfId="13" applyNumberFormat="1" applyFont="1" applyFill="1" applyBorder="1" applyAlignment="1">
      <alignment horizontal="center" vertical="center"/>
    </xf>
    <xf numFmtId="164" fontId="7" fillId="9" borderId="1" xfId="2" applyNumberFormat="1" applyFont="1" applyFill="1" applyBorder="1" applyAlignment="1">
      <alignment horizontal="center" vertical="center" wrapText="1"/>
    </xf>
    <xf numFmtId="3" fontId="22" fillId="9" borderId="1" xfId="13" applyNumberFormat="1" applyFont="1" applyFill="1" applyBorder="1" applyAlignment="1">
      <alignment horizontal="center" vertical="center"/>
    </xf>
    <xf numFmtId="0" fontId="13" fillId="0" borderId="0" xfId="9" applyFont="1" applyFill="1" applyBorder="1" applyAlignment="1">
      <alignment horizontal="center" vertical="center" wrapText="1"/>
    </xf>
    <xf numFmtId="0" fontId="18" fillId="0" borderId="0" xfId="9" applyFont="1" applyFill="1" applyBorder="1" applyAlignment="1">
      <alignment vertical="center"/>
    </xf>
    <xf numFmtId="0" fontId="13" fillId="0" borderId="0" xfId="9" applyFont="1" applyFill="1" applyBorder="1" applyAlignment="1">
      <alignment vertical="center" wrapText="1"/>
    </xf>
    <xf numFmtId="0" fontId="14" fillId="0" borderId="0" xfId="9" applyFont="1" applyFill="1" applyBorder="1" applyAlignment="1">
      <alignment vertical="center" wrapText="1"/>
    </xf>
    <xf numFmtId="0" fontId="6" fillId="0" borderId="0" xfId="9" applyFont="1" applyFill="1" applyBorder="1" applyAlignment="1">
      <alignment horizontal="center" vertical="center" wrapText="1"/>
    </xf>
    <xf numFmtId="0" fontId="15" fillId="0" borderId="0" xfId="9" applyFont="1" applyFill="1" applyBorder="1" applyAlignment="1">
      <alignment horizontal="center" vertical="center" wrapText="1"/>
    </xf>
    <xf numFmtId="0" fontId="16" fillId="0" borderId="0" xfId="9" applyFont="1" applyFill="1" applyBorder="1" applyAlignment="1">
      <alignment horizontal="right" vertical="center"/>
    </xf>
    <xf numFmtId="0" fontId="7" fillId="0" borderId="1" xfId="9" applyFont="1" applyFill="1" applyBorder="1" applyAlignment="1">
      <alignment horizontal="center" vertical="center" wrapText="1"/>
    </xf>
    <xf numFmtId="0" fontId="12" fillId="0" borderId="1" xfId="9" applyFont="1" applyFill="1" applyBorder="1" applyAlignment="1">
      <alignment horizontal="center" vertical="center" wrapText="1"/>
    </xf>
    <xf numFmtId="0" fontId="4" fillId="0" borderId="19" xfId="9" applyFont="1" applyBorder="1" applyAlignment="1">
      <alignment horizontal="left" vertical="center" wrapText="1"/>
    </xf>
    <xf numFmtId="3" fontId="4" fillId="0" borderId="4" xfId="9" applyNumberFormat="1" applyFont="1" applyFill="1" applyBorder="1" applyAlignment="1">
      <alignment horizontal="center" vertical="center"/>
    </xf>
    <xf numFmtId="3" fontId="4" fillId="0" borderId="1" xfId="9" applyNumberFormat="1" applyFont="1" applyFill="1" applyBorder="1" applyAlignment="1">
      <alignment horizontal="center" vertical="center"/>
    </xf>
    <xf numFmtId="0" fontId="4" fillId="0" borderId="19" xfId="9" applyFont="1" applyBorder="1" applyAlignment="1">
      <alignment horizontal="left" vertical="center" wrapText="1" indent="1"/>
    </xf>
    <xf numFmtId="164" fontId="4" fillId="0" borderId="4" xfId="2" applyNumberFormat="1" applyFont="1" applyFill="1" applyBorder="1" applyAlignment="1">
      <alignment horizontal="center" vertical="center" wrapText="1"/>
    </xf>
    <xf numFmtId="164" fontId="8" fillId="0" borderId="4" xfId="14" applyNumberFormat="1" applyFont="1" applyFill="1" applyBorder="1" applyAlignment="1">
      <alignment horizontal="center" vertical="center"/>
    </xf>
    <xf numFmtId="0" fontId="23" fillId="0" borderId="0" xfId="9" applyFont="1" applyFill="1" applyBorder="1" applyAlignment="1">
      <alignment vertical="center"/>
    </xf>
    <xf numFmtId="0" fontId="8" fillId="0" borderId="19" xfId="9" applyFont="1" applyBorder="1" applyAlignment="1">
      <alignment horizontal="left" vertical="center"/>
    </xf>
    <xf numFmtId="3" fontId="4" fillId="0" borderId="3" xfId="9" applyNumberFormat="1" applyFont="1" applyFill="1" applyBorder="1" applyAlignment="1">
      <alignment horizontal="center" vertical="center"/>
    </xf>
    <xf numFmtId="164" fontId="4" fillId="0" borderId="3" xfId="2" applyNumberFormat="1" applyFont="1" applyFill="1" applyBorder="1" applyAlignment="1">
      <alignment horizontal="center" vertical="center" wrapText="1"/>
    </xf>
    <xf numFmtId="0" fontId="30" fillId="0" borderId="1" xfId="9" applyFont="1" applyFill="1" applyBorder="1" applyAlignment="1">
      <alignment horizontal="left" vertical="center" wrapText="1"/>
    </xf>
    <xf numFmtId="1" fontId="4" fillId="10" borderId="3" xfId="14" applyNumberFormat="1" applyFont="1" applyFill="1" applyBorder="1" applyAlignment="1">
      <alignment horizontal="center" vertical="center"/>
    </xf>
    <xf numFmtId="164" fontId="4" fillId="10" borderId="3" xfId="2" applyNumberFormat="1" applyFont="1" applyFill="1" applyBorder="1" applyAlignment="1">
      <alignment horizontal="center" vertical="center" wrapText="1"/>
    </xf>
    <xf numFmtId="164" fontId="4" fillId="10" borderId="4" xfId="2" applyNumberFormat="1" applyFont="1" applyFill="1" applyBorder="1" applyAlignment="1">
      <alignment horizontal="center" vertical="center" wrapText="1"/>
    </xf>
    <xf numFmtId="0" fontId="4" fillId="0" borderId="1" xfId="9" applyFont="1" applyBorder="1" applyAlignment="1">
      <alignment horizontal="left" vertical="center" wrapText="1"/>
    </xf>
    <xf numFmtId="0" fontId="4" fillId="0" borderId="1" xfId="9" applyFont="1" applyBorder="1" applyAlignment="1">
      <alignment horizontal="left" vertical="center" wrapText="1" indent="1"/>
    </xf>
    <xf numFmtId="10" fontId="8" fillId="0" borderId="4" xfId="14" applyNumberFormat="1" applyFont="1" applyFill="1" applyBorder="1" applyAlignment="1">
      <alignment horizontal="center" vertical="center"/>
    </xf>
    <xf numFmtId="0" fontId="8" fillId="3" borderId="1" xfId="9" applyFont="1" applyFill="1" applyBorder="1" applyAlignment="1">
      <alignment horizontal="left" vertical="center" wrapText="1"/>
    </xf>
    <xf numFmtId="164" fontId="8" fillId="3" borderId="4" xfId="14" applyNumberFormat="1" applyFont="1" applyFill="1" applyBorder="1" applyAlignment="1">
      <alignment horizontal="center" vertical="center"/>
    </xf>
    <xf numFmtId="164" fontId="8" fillId="3" borderId="1" xfId="14" applyNumberFormat="1" applyFont="1" applyFill="1" applyBorder="1" applyAlignment="1">
      <alignment horizontal="center" vertical="center"/>
    </xf>
    <xf numFmtId="1" fontId="8" fillId="3" borderId="1" xfId="14" applyNumberFormat="1" applyFont="1" applyFill="1" applyBorder="1" applyAlignment="1">
      <alignment horizontal="center" vertical="center"/>
    </xf>
    <xf numFmtId="164" fontId="8" fillId="3" borderId="1" xfId="7" applyNumberFormat="1" applyFont="1" applyFill="1" applyBorder="1" applyAlignment="1">
      <alignment horizontal="center" vertical="center"/>
    </xf>
    <xf numFmtId="0" fontId="23" fillId="0" borderId="0" xfId="9" applyFont="1" applyFill="1" applyBorder="1" applyAlignment="1">
      <alignment horizontal="left" vertical="center"/>
    </xf>
    <xf numFmtId="0" fontId="4" fillId="7" borderId="1" xfId="9" applyFont="1" applyFill="1" applyBorder="1" applyAlignment="1">
      <alignment horizontal="left" vertical="center" wrapText="1"/>
    </xf>
    <xf numFmtId="3" fontId="4" fillId="7" borderId="4" xfId="14" applyNumberFormat="1" applyFont="1" applyFill="1" applyBorder="1" applyAlignment="1">
      <alignment horizontal="center" vertical="center"/>
    </xf>
    <xf numFmtId="3" fontId="4" fillId="7" borderId="1" xfId="14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 wrapText="1"/>
    </xf>
    <xf numFmtId="3" fontId="4" fillId="7" borderId="1" xfId="2" applyNumberFormat="1" applyFont="1" applyFill="1" applyBorder="1" applyAlignment="1">
      <alignment horizontal="center" vertical="center" wrapText="1"/>
    </xf>
    <xf numFmtId="1" fontId="4" fillId="0" borderId="4" xfId="14" applyNumberFormat="1" applyFont="1" applyFill="1" applyBorder="1" applyAlignment="1">
      <alignment horizontal="center" vertical="center"/>
    </xf>
    <xf numFmtId="0" fontId="7" fillId="0" borderId="1" xfId="9" applyFont="1" applyFill="1" applyBorder="1" applyAlignment="1">
      <alignment vertical="center" wrapText="1"/>
    </xf>
    <xf numFmtId="1" fontId="7" fillId="0" borderId="4" xfId="14" applyNumberFormat="1" applyFont="1" applyFill="1" applyBorder="1" applyAlignment="1">
      <alignment horizontal="center" vertical="center"/>
    </xf>
    <xf numFmtId="3" fontId="7" fillId="0" borderId="1" xfId="9" applyNumberFormat="1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left" vertical="center" wrapText="1" indent="1"/>
    </xf>
    <xf numFmtId="3" fontId="4" fillId="0" borderId="1" xfId="9" applyNumberFormat="1" applyFont="1" applyFill="1" applyBorder="1" applyAlignment="1">
      <alignment horizontal="center" vertical="center" wrapText="1"/>
    </xf>
    <xf numFmtId="0" fontId="7" fillId="4" borderId="1" xfId="9" applyFont="1" applyFill="1" applyBorder="1" applyAlignment="1">
      <alignment vertical="center" wrapText="1"/>
    </xf>
    <xf numFmtId="3" fontId="7" fillId="4" borderId="4" xfId="14" applyNumberFormat="1" applyFont="1" applyFill="1" applyBorder="1" applyAlignment="1">
      <alignment horizontal="center" vertical="center"/>
    </xf>
    <xf numFmtId="3" fontId="7" fillId="4" borderId="1" xfId="14" applyNumberFormat="1" applyFont="1" applyFill="1" applyBorder="1" applyAlignment="1">
      <alignment horizontal="center" vertical="center"/>
    </xf>
    <xf numFmtId="164" fontId="7" fillId="4" borderId="1" xfId="2" applyNumberFormat="1" applyFont="1" applyFill="1" applyBorder="1" applyAlignment="1">
      <alignment horizontal="center" vertical="center" wrapText="1"/>
    </xf>
    <xf numFmtId="3" fontId="7" fillId="4" borderId="1" xfId="9" applyNumberFormat="1" applyFont="1" applyFill="1" applyBorder="1" applyAlignment="1">
      <alignment horizontal="center" vertical="center" wrapText="1"/>
    </xf>
    <xf numFmtId="0" fontId="31" fillId="0" borderId="0" xfId="9" applyFont="1" applyFill="1" applyBorder="1" applyAlignment="1">
      <alignment vertical="center"/>
    </xf>
    <xf numFmtId="0" fontId="13" fillId="0" borderId="0" xfId="9" applyFont="1" applyFill="1" applyBorder="1" applyAlignment="1">
      <alignment vertical="center"/>
    </xf>
    <xf numFmtId="3" fontId="18" fillId="0" borderId="0" xfId="9" applyNumberFormat="1" applyFont="1" applyFill="1" applyBorder="1" applyAlignment="1">
      <alignment vertical="center"/>
    </xf>
    <xf numFmtId="0" fontId="24" fillId="0" borderId="0" xfId="9" applyFont="1" applyFill="1" applyBorder="1" applyAlignment="1">
      <alignment vertical="center"/>
    </xf>
    <xf numFmtId="0" fontId="13" fillId="0" borderId="0" xfId="17" applyFont="1" applyFill="1" applyBorder="1" applyAlignment="1">
      <alignment horizontal="center" vertical="center" wrapText="1"/>
    </xf>
    <xf numFmtId="0" fontId="18" fillId="0" borderId="0" xfId="17" applyFont="1" applyFill="1" applyBorder="1" applyAlignment="1">
      <alignment vertical="center"/>
    </xf>
    <xf numFmtId="0" fontId="13" fillId="0" borderId="0" xfId="17" applyFont="1" applyFill="1" applyBorder="1" applyAlignment="1">
      <alignment vertical="center" wrapText="1"/>
    </xf>
    <xf numFmtId="0" fontId="25" fillId="0" borderId="0" xfId="17" applyNumberFormat="1" applyFont="1" applyFill="1" applyAlignment="1">
      <alignment horizontal="left" vertical="center" wrapText="1"/>
    </xf>
    <xf numFmtId="0" fontId="6" fillId="0" borderId="0" xfId="17" applyFont="1" applyFill="1" applyBorder="1" applyAlignment="1">
      <alignment horizontal="center" vertical="center" wrapText="1"/>
    </xf>
    <xf numFmtId="0" fontId="15" fillId="0" borderId="0" xfId="17" applyFont="1" applyFill="1" applyBorder="1" applyAlignment="1">
      <alignment horizontal="center" vertical="center" wrapText="1"/>
    </xf>
    <xf numFmtId="0" fontId="16" fillId="0" borderId="0" xfId="17" applyFont="1" applyFill="1" applyBorder="1" applyAlignment="1">
      <alignment horizontal="right" vertical="center"/>
    </xf>
    <xf numFmtId="0" fontId="7" fillId="0" borderId="1" xfId="17" applyFont="1" applyFill="1" applyBorder="1" applyAlignment="1">
      <alignment horizontal="center" vertical="center" wrapText="1"/>
    </xf>
    <xf numFmtId="0" fontId="12" fillId="0" borderId="1" xfId="17" applyFont="1" applyFill="1" applyBorder="1" applyAlignment="1">
      <alignment horizontal="center" vertical="center" wrapText="1"/>
    </xf>
    <xf numFmtId="0" fontId="26" fillId="0" borderId="1" xfId="17" applyFont="1" applyFill="1" applyBorder="1" applyAlignment="1">
      <alignment vertical="center" wrapText="1"/>
    </xf>
    <xf numFmtId="3" fontId="7" fillId="0" borderId="1" xfId="17" applyNumberFormat="1" applyFont="1" applyFill="1" applyBorder="1" applyAlignment="1">
      <alignment horizontal="center" vertical="center"/>
    </xf>
    <xf numFmtId="0" fontId="26" fillId="0" borderId="1" xfId="17" applyFont="1" applyFill="1" applyBorder="1" applyAlignment="1">
      <alignment horizontal="center" vertical="center" wrapText="1"/>
    </xf>
    <xf numFmtId="0" fontId="17" fillId="0" borderId="1" xfId="17" applyFont="1" applyFill="1" applyBorder="1" applyAlignment="1">
      <alignment horizontal="left" vertical="center" wrapText="1" indent="1"/>
    </xf>
    <xf numFmtId="3" fontId="21" fillId="0" borderId="1" xfId="18" applyNumberFormat="1" applyFont="1" applyFill="1" applyBorder="1" applyAlignment="1">
      <alignment horizontal="center" vertical="center" wrapText="1"/>
    </xf>
    <xf numFmtId="164" fontId="21" fillId="0" borderId="1" xfId="18" applyNumberFormat="1" applyFont="1" applyFill="1" applyBorder="1" applyAlignment="1">
      <alignment horizontal="center" vertical="center" wrapText="1"/>
    </xf>
    <xf numFmtId="0" fontId="19" fillId="0" borderId="1" xfId="17" applyFont="1" applyFill="1" applyBorder="1" applyAlignment="1">
      <alignment vertical="center" wrapText="1"/>
    </xf>
    <xf numFmtId="3" fontId="19" fillId="0" borderId="1" xfId="17" applyNumberFormat="1" applyFont="1" applyFill="1" applyBorder="1" applyAlignment="1">
      <alignment horizontal="center" vertical="center" wrapText="1"/>
    </xf>
    <xf numFmtId="0" fontId="19" fillId="0" borderId="1" xfId="17" applyFont="1" applyFill="1" applyBorder="1" applyAlignment="1">
      <alignment horizontal="center" vertical="center" wrapText="1"/>
    </xf>
    <xf numFmtId="3" fontId="4" fillId="0" borderId="1" xfId="17" applyNumberFormat="1" applyFont="1" applyFill="1" applyBorder="1" applyAlignment="1">
      <alignment horizontal="center" vertical="center"/>
    </xf>
    <xf numFmtId="0" fontId="24" fillId="0" borderId="0" xfId="17" applyFont="1" applyFill="1" applyBorder="1" applyAlignment="1">
      <alignment vertical="center"/>
    </xf>
    <xf numFmtId="0" fontId="13" fillId="0" borderId="1" xfId="17" applyFont="1" applyFill="1" applyBorder="1" applyAlignment="1">
      <alignment horizontal="left" vertical="center" wrapText="1" indent="1"/>
    </xf>
    <xf numFmtId="3" fontId="13" fillId="0" borderId="1" xfId="17" applyNumberFormat="1" applyFont="1" applyFill="1" applyBorder="1" applyAlignment="1">
      <alignment horizontal="center" vertical="center" wrapText="1"/>
    </xf>
    <xf numFmtId="0" fontId="13" fillId="0" borderId="1" xfId="17" applyFont="1" applyFill="1" applyBorder="1" applyAlignment="1">
      <alignment horizontal="center" vertical="center" wrapText="1"/>
    </xf>
    <xf numFmtId="9" fontId="25" fillId="0" borderId="1" xfId="18" applyNumberFormat="1" applyFont="1" applyFill="1" applyBorder="1" applyAlignment="1">
      <alignment horizontal="center" vertical="center" wrapText="1"/>
    </xf>
    <xf numFmtId="0" fontId="26" fillId="0" borderId="2" xfId="17" applyFont="1" applyFill="1" applyBorder="1" applyAlignment="1">
      <alignment vertical="center"/>
    </xf>
    <xf numFmtId="3" fontId="26" fillId="0" borderId="3" xfId="17" applyNumberFormat="1" applyFont="1" applyFill="1" applyBorder="1" applyAlignment="1">
      <alignment horizontal="center" vertical="center"/>
    </xf>
    <xf numFmtId="0" fontId="26" fillId="0" borderId="3" xfId="17" applyFont="1" applyFill="1" applyBorder="1" applyAlignment="1">
      <alignment horizontal="center" vertical="center"/>
    </xf>
    <xf numFmtId="3" fontId="7" fillId="0" borderId="3" xfId="17" applyNumberFormat="1" applyFont="1" applyFill="1" applyBorder="1" applyAlignment="1">
      <alignment horizontal="center" vertical="center"/>
    </xf>
    <xf numFmtId="3" fontId="7" fillId="0" borderId="4" xfId="17" applyNumberFormat="1" applyFont="1" applyFill="1" applyBorder="1" applyAlignment="1">
      <alignment horizontal="center" vertical="center"/>
    </xf>
    <xf numFmtId="0" fontId="23" fillId="0" borderId="0" xfId="17" applyFont="1" applyFill="1" applyBorder="1" applyAlignment="1">
      <alignment vertical="center"/>
    </xf>
    <xf numFmtId="0" fontId="26" fillId="4" borderId="1" xfId="17" applyFont="1" applyFill="1" applyBorder="1" applyAlignment="1">
      <alignment vertical="center" wrapText="1"/>
    </xf>
    <xf numFmtId="3" fontId="26" fillId="4" borderId="1" xfId="17" applyNumberFormat="1" applyFont="1" applyFill="1" applyBorder="1" applyAlignment="1">
      <alignment horizontal="center" vertical="center" wrapText="1"/>
    </xf>
    <xf numFmtId="0" fontId="26" fillId="4" borderId="1" xfId="17" applyFont="1" applyFill="1" applyBorder="1" applyAlignment="1">
      <alignment horizontal="center" vertical="center" wrapText="1"/>
    </xf>
    <xf numFmtId="3" fontId="7" fillId="4" borderId="1" xfId="17" applyNumberFormat="1" applyFont="1" applyFill="1" applyBorder="1" applyAlignment="1">
      <alignment horizontal="center" vertical="center"/>
    </xf>
    <xf numFmtId="0" fontId="20" fillId="9" borderId="1" xfId="17" applyFont="1" applyFill="1" applyBorder="1" applyAlignment="1">
      <alignment vertical="center" wrapText="1"/>
    </xf>
    <xf numFmtId="3" fontId="20" fillId="9" borderId="1" xfId="17" applyNumberFormat="1" applyFont="1" applyFill="1" applyBorder="1" applyAlignment="1">
      <alignment horizontal="center" vertical="center" wrapText="1"/>
    </xf>
    <xf numFmtId="0" fontId="20" fillId="9" borderId="1" xfId="17" applyFont="1" applyFill="1" applyBorder="1" applyAlignment="1">
      <alignment horizontal="center" vertical="center" wrapText="1"/>
    </xf>
    <xf numFmtId="0" fontId="13" fillId="0" borderId="0" xfId="17" applyFont="1" applyFill="1" applyBorder="1" applyAlignment="1">
      <alignment vertical="center"/>
    </xf>
    <xf numFmtId="0" fontId="13" fillId="0" borderId="0" xfId="17" applyNumberFormat="1" applyFont="1" applyFill="1" applyBorder="1" applyAlignment="1">
      <alignment horizontal="center" vertical="center" wrapText="1"/>
    </xf>
    <xf numFmtId="0" fontId="14" fillId="0" borderId="0" xfId="17" applyFont="1" applyFill="1" applyBorder="1" applyAlignment="1">
      <alignment vertical="center" wrapText="1"/>
    </xf>
    <xf numFmtId="0" fontId="4" fillId="0" borderId="1" xfId="17" applyFont="1" applyFill="1" applyBorder="1" applyAlignment="1">
      <alignment vertical="center" wrapText="1"/>
    </xf>
    <xf numFmtId="3" fontId="4" fillId="0" borderId="1" xfId="17" applyNumberFormat="1" applyFont="1" applyFill="1" applyBorder="1" applyAlignment="1">
      <alignment horizontal="center" vertical="center" wrapText="1"/>
    </xf>
    <xf numFmtId="9" fontId="4" fillId="0" borderId="1" xfId="18" applyFont="1" applyFill="1" applyBorder="1" applyAlignment="1">
      <alignment vertical="center" wrapText="1"/>
    </xf>
    <xf numFmtId="164" fontId="8" fillId="0" borderId="1" xfId="18" applyNumberFormat="1" applyFont="1" applyFill="1" applyBorder="1" applyAlignment="1">
      <alignment horizontal="center" vertical="center"/>
    </xf>
    <xf numFmtId="10" fontId="8" fillId="0" borderId="1" xfId="18" applyNumberFormat="1" applyFont="1" applyFill="1" applyBorder="1" applyAlignment="1">
      <alignment horizontal="center" vertical="center"/>
    </xf>
    <xf numFmtId="0" fontId="8" fillId="0" borderId="1" xfId="17" applyFont="1" applyFill="1" applyBorder="1" applyAlignment="1">
      <alignment vertical="center" wrapText="1"/>
    </xf>
    <xf numFmtId="1" fontId="8" fillId="0" borderId="1" xfId="18" applyNumberFormat="1" applyFont="1" applyFill="1" applyBorder="1" applyAlignment="1">
      <alignment horizontal="center" vertical="center"/>
    </xf>
    <xf numFmtId="0" fontId="8" fillId="8" borderId="1" xfId="17" applyFont="1" applyFill="1" applyBorder="1" applyAlignment="1">
      <alignment vertical="center" wrapText="1"/>
    </xf>
    <xf numFmtId="1" fontId="8" fillId="8" borderId="1" xfId="18" applyNumberFormat="1" applyFont="1" applyFill="1" applyBorder="1" applyAlignment="1">
      <alignment horizontal="center" vertical="center"/>
    </xf>
    <xf numFmtId="164" fontId="8" fillId="8" borderId="1" xfId="18" applyNumberFormat="1" applyFont="1" applyFill="1" applyBorder="1" applyAlignment="1">
      <alignment horizontal="center" vertical="center"/>
    </xf>
    <xf numFmtId="1" fontId="4" fillId="0" borderId="1" xfId="18" applyNumberFormat="1" applyFont="1" applyFill="1" applyBorder="1" applyAlignment="1">
      <alignment horizontal="center" vertical="center"/>
    </xf>
    <xf numFmtId="0" fontId="7" fillId="0" borderId="1" xfId="17" applyFont="1" applyFill="1" applyBorder="1" applyAlignment="1">
      <alignment vertical="center" wrapText="1"/>
    </xf>
    <xf numFmtId="1" fontId="7" fillId="0" borderId="1" xfId="18" applyNumberFormat="1" applyFont="1" applyFill="1" applyBorder="1" applyAlignment="1">
      <alignment horizontal="center" vertical="center"/>
    </xf>
    <xf numFmtId="3" fontId="7" fillId="0" borderId="1" xfId="18" applyNumberFormat="1" applyFont="1" applyFill="1" applyBorder="1" applyAlignment="1">
      <alignment horizontal="center" vertical="center"/>
    </xf>
    <xf numFmtId="0" fontId="4" fillId="0" borderId="1" xfId="17" applyFont="1" applyFill="1" applyBorder="1" applyAlignment="1">
      <alignment horizontal="left" vertical="center" wrapText="1" indent="1"/>
    </xf>
    <xf numFmtId="3" fontId="4" fillId="0" borderId="1" xfId="18" applyNumberFormat="1" applyFont="1" applyFill="1" applyBorder="1" applyAlignment="1">
      <alignment horizontal="center" vertical="center"/>
    </xf>
    <xf numFmtId="0" fontId="4" fillId="0" borderId="1" xfId="17" applyFont="1" applyFill="1" applyBorder="1" applyAlignment="1">
      <alignment horizontal="center" vertical="center" wrapText="1"/>
    </xf>
    <xf numFmtId="3" fontId="22" fillId="0" borderId="1" xfId="17" applyNumberFormat="1" applyFont="1" applyFill="1" applyBorder="1" applyAlignment="1">
      <alignment horizontal="center" vertical="center"/>
    </xf>
    <xf numFmtId="164" fontId="7" fillId="0" borderId="1" xfId="17" applyNumberFormat="1" applyFont="1" applyFill="1" applyBorder="1" applyAlignment="1">
      <alignment horizontal="center" vertical="center"/>
    </xf>
    <xf numFmtId="164" fontId="22" fillId="0" borderId="1" xfId="18" applyNumberFormat="1" applyFont="1" applyFill="1" applyBorder="1" applyAlignment="1">
      <alignment horizontal="center" vertical="center"/>
    </xf>
    <xf numFmtId="164" fontId="8" fillId="0" borderId="1" xfId="17" applyNumberFormat="1" applyFont="1" applyFill="1" applyBorder="1" applyAlignment="1">
      <alignment horizontal="center" vertical="center"/>
    </xf>
    <xf numFmtId="0" fontId="7" fillId="9" borderId="1" xfId="17" applyFont="1" applyFill="1" applyBorder="1" applyAlignment="1">
      <alignment vertical="center" wrapText="1"/>
    </xf>
    <xf numFmtId="3" fontId="7" fillId="9" borderId="1" xfId="17" applyNumberFormat="1" applyFont="1" applyFill="1" applyBorder="1" applyAlignment="1">
      <alignment horizontal="center" vertical="center"/>
    </xf>
    <xf numFmtId="164" fontId="7" fillId="9" borderId="1" xfId="18" applyNumberFormat="1" applyFont="1" applyFill="1" applyBorder="1" applyAlignment="1">
      <alignment horizontal="center" vertical="center"/>
    </xf>
    <xf numFmtId="3" fontId="22" fillId="9" borderId="1" xfId="17" applyNumberFormat="1" applyFont="1" applyFill="1" applyBorder="1" applyAlignment="1">
      <alignment horizontal="center" vertical="center"/>
    </xf>
    <xf numFmtId="164" fontId="22" fillId="9" borderId="1" xfId="18" applyNumberFormat="1" applyFont="1" applyFill="1" applyBorder="1" applyAlignment="1">
      <alignment horizontal="center" vertical="center"/>
    </xf>
    <xf numFmtId="0" fontId="19" fillId="0" borderId="0" xfId="17" applyFont="1" applyAlignment="1">
      <alignment horizontal="center" vertical="center" wrapText="1"/>
    </xf>
    <xf numFmtId="0" fontId="32" fillId="0" borderId="0" xfId="17" applyFont="1" applyAlignment="1">
      <alignment horizontal="center" vertical="center" wrapText="1"/>
    </xf>
    <xf numFmtId="0" fontId="4" fillId="0" borderId="0" xfId="9" applyFont="1" applyFill="1" applyAlignment="1" applyProtection="1">
      <alignment vertical="center" wrapText="1"/>
      <protection locked="0"/>
    </xf>
    <xf numFmtId="0" fontId="1" fillId="0" borderId="0" xfId="17" applyAlignment="1">
      <alignment horizontal="center" vertical="center" wrapText="1"/>
    </xf>
    <xf numFmtId="0" fontId="19" fillId="0" borderId="0" xfId="17" applyNumberFormat="1" applyFont="1" applyFill="1" applyAlignment="1">
      <alignment horizontal="right" vertical="center" wrapText="1"/>
    </xf>
    <xf numFmtId="0" fontId="33" fillId="0" borderId="0" xfId="17" applyNumberFormat="1" applyFont="1" applyFill="1" applyAlignment="1">
      <alignment horizontal="right" vertical="center" wrapText="1"/>
    </xf>
    <xf numFmtId="0" fontId="34" fillId="0" borderId="0" xfId="17" applyFont="1" applyAlignment="1">
      <alignment horizontal="centerContinuous" vertical="center" wrapText="1"/>
    </xf>
    <xf numFmtId="0" fontId="34" fillId="0" borderId="0" xfId="17" applyFont="1" applyAlignment="1">
      <alignment horizontal="center" vertical="center" wrapText="1"/>
    </xf>
    <xf numFmtId="0" fontId="28" fillId="0" borderId="0" xfId="17" applyFont="1" applyBorder="1" applyAlignment="1">
      <alignment horizontal="center" vertical="center" wrapText="1"/>
    </xf>
    <xf numFmtId="0" fontId="19" fillId="0" borderId="0" xfId="17" applyFont="1" applyBorder="1" applyAlignment="1">
      <alignment horizontal="center" vertical="center"/>
    </xf>
    <xf numFmtId="0" fontId="6" fillId="0" borderId="1" xfId="17" applyFont="1" applyFill="1" applyBorder="1" applyAlignment="1">
      <alignment horizontal="center" vertical="center" wrapText="1"/>
    </xf>
    <xf numFmtId="0" fontId="6" fillId="0" borderId="5" xfId="17" applyFont="1" applyFill="1" applyBorder="1" applyAlignment="1">
      <alignment horizontal="center" vertical="center" wrapText="1"/>
    </xf>
    <xf numFmtId="0" fontId="35" fillId="0" borderId="1" xfId="17" applyFont="1" applyBorder="1" applyAlignment="1">
      <alignment horizontal="center" vertical="center" wrapText="1"/>
    </xf>
    <xf numFmtId="0" fontId="6" fillId="0" borderId="19" xfId="17" applyFont="1" applyFill="1" applyBorder="1" applyAlignment="1">
      <alignment horizontal="center" vertical="center" wrapText="1"/>
    </xf>
    <xf numFmtId="0" fontId="6" fillId="0" borderId="1" xfId="17" applyFont="1" applyFill="1" applyBorder="1" applyAlignment="1">
      <alignment horizontal="center" vertical="center" wrapText="1"/>
    </xf>
    <xf numFmtId="0" fontId="33" fillId="0" borderId="1" xfId="17" applyFont="1" applyBorder="1" applyAlignment="1">
      <alignment horizontal="left" vertical="center" wrapText="1"/>
    </xf>
    <xf numFmtId="0" fontId="28" fillId="0" borderId="1" xfId="17" applyFont="1" applyBorder="1" applyAlignment="1">
      <alignment horizontal="center" vertical="center" wrapText="1"/>
    </xf>
    <xf numFmtId="3" fontId="33" fillId="0" borderId="1" xfId="17" applyNumberFormat="1" applyFont="1" applyBorder="1" applyAlignment="1">
      <alignment horizontal="center" vertical="center" wrapText="1"/>
    </xf>
    <xf numFmtId="164" fontId="33" fillId="5" borderId="1" xfId="18" applyNumberFormat="1" applyFont="1" applyFill="1" applyBorder="1" applyAlignment="1">
      <alignment horizontal="center" vertical="center" wrapText="1"/>
    </xf>
    <xf numFmtId="169" fontId="33" fillId="0" borderId="1" xfId="18" applyNumberFormat="1" applyFont="1" applyBorder="1" applyAlignment="1">
      <alignment horizontal="center" vertical="center" wrapText="1"/>
    </xf>
    <xf numFmtId="166" fontId="33" fillId="5" borderId="1" xfId="17" applyNumberFormat="1" applyFont="1" applyFill="1" applyBorder="1" applyAlignment="1">
      <alignment horizontal="center" vertical="center" wrapText="1"/>
    </xf>
    <xf numFmtId="3" fontId="33" fillId="5" borderId="1" xfId="17" applyNumberFormat="1" applyFont="1" applyFill="1" applyBorder="1" applyAlignment="1">
      <alignment horizontal="center" vertical="center" wrapText="1"/>
    </xf>
    <xf numFmtId="170" fontId="33" fillId="5" borderId="1" xfId="17" applyNumberFormat="1" applyFont="1" applyFill="1" applyBorder="1" applyAlignment="1">
      <alignment horizontal="center" vertical="center" wrapText="1"/>
    </xf>
    <xf numFmtId="4" fontId="36" fillId="5" borderId="1" xfId="17" applyNumberFormat="1" applyFont="1" applyFill="1" applyBorder="1" applyAlignment="1">
      <alignment horizontal="center" vertical="center" wrapText="1"/>
    </xf>
    <xf numFmtId="3" fontId="36" fillId="5" borderId="1" xfId="17" applyNumberFormat="1" applyFont="1" applyFill="1" applyBorder="1" applyAlignment="1">
      <alignment horizontal="center" vertical="center" wrapText="1"/>
    </xf>
    <xf numFmtId="3" fontId="33" fillId="0" borderId="1" xfId="17" applyNumberFormat="1" applyFont="1" applyFill="1" applyBorder="1" applyAlignment="1">
      <alignment horizontal="center" vertical="center" wrapText="1"/>
    </xf>
    <xf numFmtId="166" fontId="33" fillId="0" borderId="1" xfId="17" applyNumberFormat="1" applyFont="1" applyFill="1" applyBorder="1" applyAlignment="1">
      <alignment horizontal="center" vertical="center" wrapText="1"/>
    </xf>
    <xf numFmtId="1" fontId="33" fillId="5" borderId="1" xfId="17" applyNumberFormat="1" applyFont="1" applyFill="1" applyBorder="1" applyAlignment="1">
      <alignment horizontal="center" vertical="center" wrapText="1"/>
    </xf>
    <xf numFmtId="164" fontId="33" fillId="0" borderId="1" xfId="18" applyNumberFormat="1" applyFont="1" applyFill="1" applyBorder="1" applyAlignment="1">
      <alignment horizontal="center" vertical="center" wrapText="1"/>
    </xf>
    <xf numFmtId="0" fontId="33" fillId="5" borderId="1" xfId="17" applyFont="1" applyFill="1" applyBorder="1" applyAlignment="1">
      <alignment horizontal="left" vertical="center" wrapText="1"/>
    </xf>
    <xf numFmtId="0" fontId="28" fillId="0" borderId="1" xfId="17" applyFont="1" applyBorder="1" applyAlignment="1">
      <alignment horizontal="left" vertical="center" wrapText="1"/>
    </xf>
    <xf numFmtId="0" fontId="33" fillId="5" borderId="1" xfId="17" applyFont="1" applyFill="1" applyBorder="1" applyAlignment="1">
      <alignment horizontal="left" vertical="center" wrapText="1" indent="1"/>
    </xf>
    <xf numFmtId="0" fontId="37" fillId="0" borderId="1" xfId="17" applyFont="1" applyFill="1" applyBorder="1" applyAlignment="1">
      <alignment horizontal="center" vertical="center" wrapText="1"/>
    </xf>
    <xf numFmtId="0" fontId="35" fillId="9" borderId="1" xfId="17" applyFont="1" applyFill="1" applyBorder="1" applyAlignment="1">
      <alignment horizontal="left" vertical="center" wrapText="1"/>
    </xf>
    <xf numFmtId="0" fontId="35" fillId="9" borderId="1" xfId="17" applyFont="1" applyFill="1" applyBorder="1" applyAlignment="1">
      <alignment horizontal="center" vertical="center" wrapText="1"/>
    </xf>
    <xf numFmtId="4" fontId="6" fillId="9" borderId="1" xfId="17" applyNumberFormat="1" applyFont="1" applyFill="1" applyBorder="1" applyAlignment="1">
      <alignment horizontal="center" vertical="center" wrapText="1"/>
    </xf>
    <xf numFmtId="164" fontId="35" fillId="9" borderId="1" xfId="18" applyNumberFormat="1" applyFont="1" applyFill="1" applyBorder="1" applyAlignment="1">
      <alignment horizontal="center" vertical="center" wrapText="1"/>
    </xf>
    <xf numFmtId="3" fontId="6" fillId="9" borderId="1" xfId="17" applyNumberFormat="1" applyFont="1" applyFill="1" applyBorder="1" applyAlignment="1">
      <alignment horizontal="center" vertical="center" wrapText="1"/>
    </xf>
    <xf numFmtId="3" fontId="35" fillId="9" borderId="1" xfId="17" applyNumberFormat="1" applyFont="1" applyFill="1" applyBorder="1" applyAlignment="1">
      <alignment horizontal="center" vertical="center" wrapText="1"/>
    </xf>
    <xf numFmtId="0" fontId="7" fillId="0" borderId="0" xfId="9" applyFont="1" applyFill="1" applyAlignment="1" applyProtection="1">
      <alignment vertical="center" wrapText="1"/>
      <protection locked="0"/>
    </xf>
    <xf numFmtId="0" fontId="38" fillId="0" borderId="0" xfId="17" applyFont="1" applyAlignment="1">
      <alignment vertical="center" wrapText="1"/>
    </xf>
    <xf numFmtId="0" fontId="19" fillId="0" borderId="0" xfId="11" applyFont="1" applyAlignment="1">
      <alignment horizontal="center" vertical="center" wrapText="1"/>
    </xf>
    <xf numFmtId="0" fontId="11" fillId="0" borderId="0" xfId="11" applyAlignment="1">
      <alignment horizontal="center" vertical="center" wrapText="1"/>
    </xf>
    <xf numFmtId="0" fontId="33" fillId="0" borderId="0" xfId="11" applyNumberFormat="1" applyFont="1" applyFill="1" applyAlignment="1">
      <alignment horizontal="right" vertical="center" wrapText="1"/>
    </xf>
    <xf numFmtId="0" fontId="34" fillId="0" borderId="0" xfId="11" applyFont="1" applyAlignment="1">
      <alignment horizontal="centerContinuous" vertical="center" wrapText="1"/>
    </xf>
    <xf numFmtId="0" fontId="35" fillId="0" borderId="0" xfId="11" applyFont="1" applyBorder="1" applyAlignment="1">
      <alignment horizontal="center" vertical="center" wrapText="1"/>
    </xf>
    <xf numFmtId="3" fontId="35" fillId="0" borderId="0" xfId="11" applyNumberFormat="1" applyFont="1" applyBorder="1" applyAlignment="1">
      <alignment horizontal="center" vertical="center" wrapText="1"/>
    </xf>
    <xf numFmtId="0" fontId="35" fillId="0" borderId="0" xfId="11" applyFont="1" applyBorder="1" applyAlignment="1">
      <alignment vertical="center" wrapText="1"/>
    </xf>
    <xf numFmtId="0" fontId="35" fillId="0" borderId="0" xfId="11" applyFont="1" applyBorder="1" applyAlignment="1">
      <alignment horizontal="right" vertical="center" wrapText="1"/>
    </xf>
    <xf numFmtId="0" fontId="33" fillId="0" borderId="0" xfId="11" applyFont="1" applyBorder="1" applyAlignment="1">
      <alignment horizontal="right" vertical="center" wrapText="1"/>
    </xf>
    <xf numFmtId="0" fontId="6" fillId="0" borderId="1" xfId="11" applyFont="1" applyFill="1" applyBorder="1" applyAlignment="1">
      <alignment horizontal="center" vertical="center" wrapText="1"/>
    </xf>
    <xf numFmtId="0" fontId="6" fillId="0" borderId="5" xfId="11" applyFont="1" applyFill="1" applyBorder="1" applyAlignment="1">
      <alignment horizontal="center" vertical="center" wrapText="1"/>
    </xf>
    <xf numFmtId="0" fontId="35" fillId="0" borderId="1" xfId="11" applyFont="1" applyBorder="1" applyAlignment="1">
      <alignment horizontal="center" vertical="center" wrapText="1"/>
    </xf>
    <xf numFmtId="0" fontId="6" fillId="0" borderId="19" xfId="11" applyFont="1" applyFill="1" applyBorder="1" applyAlignment="1">
      <alignment horizontal="center" vertical="center" wrapText="1"/>
    </xf>
    <xf numFmtId="0" fontId="6" fillId="0" borderId="1" xfId="11" applyFont="1" applyFill="1" applyBorder="1" applyAlignment="1">
      <alignment horizontal="center" vertical="center" wrapText="1"/>
    </xf>
    <xf numFmtId="0" fontId="39" fillId="0" borderId="1" xfId="11" applyFont="1" applyBorder="1" applyAlignment="1">
      <alignment horizontal="left" vertical="center" wrapText="1"/>
    </xf>
    <xf numFmtId="0" fontId="40" fillId="0" borderId="1" xfId="11" applyFont="1" applyBorder="1" applyAlignment="1">
      <alignment horizontal="center" vertical="center" wrapText="1"/>
    </xf>
    <xf numFmtId="3" fontId="39" fillId="11" borderId="1" xfId="11" applyNumberFormat="1" applyFont="1" applyFill="1" applyBorder="1" applyAlignment="1">
      <alignment horizontal="center" vertical="center" wrapText="1"/>
    </xf>
    <xf numFmtId="164" fontId="39" fillId="5" borderId="1" xfId="10" applyNumberFormat="1" applyFont="1" applyFill="1" applyBorder="1" applyAlignment="1">
      <alignment horizontal="center" vertical="center" wrapText="1"/>
    </xf>
    <xf numFmtId="3" fontId="39" fillId="0" borderId="1" xfId="11" applyNumberFormat="1" applyFont="1" applyFill="1" applyBorder="1" applyAlignment="1">
      <alignment horizontal="center" vertical="center" wrapText="1"/>
    </xf>
    <xf numFmtId="0" fontId="41" fillId="0" borderId="1" xfId="11" applyFont="1" applyFill="1" applyBorder="1" applyAlignment="1">
      <alignment horizontal="left" vertical="center" wrapText="1"/>
    </xf>
    <xf numFmtId="0" fontId="42" fillId="0" borderId="1" xfId="11" applyFont="1" applyFill="1" applyBorder="1" applyAlignment="1">
      <alignment horizontal="center" vertical="center" wrapText="1"/>
    </xf>
    <xf numFmtId="3" fontId="41" fillId="11" borderId="1" xfId="11" applyNumberFormat="1" applyFont="1" applyFill="1" applyBorder="1" applyAlignment="1">
      <alignment horizontal="center" vertical="center" wrapText="1"/>
    </xf>
    <xf numFmtId="10" fontId="41" fillId="5" borderId="1" xfId="10" applyNumberFormat="1" applyFont="1" applyFill="1" applyBorder="1" applyAlignment="1">
      <alignment horizontal="center" vertical="center" wrapText="1"/>
    </xf>
    <xf numFmtId="3" fontId="41" fillId="0" borderId="1" xfId="11" applyNumberFormat="1" applyFont="1" applyFill="1" applyBorder="1" applyAlignment="1">
      <alignment horizontal="center" vertical="center" wrapText="1"/>
    </xf>
    <xf numFmtId="164" fontId="41" fillId="5" borderId="1" xfId="10" applyNumberFormat="1" applyFont="1" applyFill="1" applyBorder="1" applyAlignment="1">
      <alignment horizontal="center" vertical="center" wrapText="1"/>
    </xf>
    <xf numFmtId="0" fontId="11" fillId="0" borderId="0" xfId="11" applyFill="1" applyAlignment="1">
      <alignment horizontal="center" vertical="center" wrapText="1"/>
    </xf>
    <xf numFmtId="4" fontId="41" fillId="0" borderId="1" xfId="11" applyNumberFormat="1" applyFont="1" applyFill="1" applyBorder="1" applyAlignment="1">
      <alignment horizontal="center" vertical="center" wrapText="1"/>
    </xf>
    <xf numFmtId="4" fontId="41" fillId="5" borderId="1" xfId="11" applyNumberFormat="1" applyFont="1" applyFill="1" applyBorder="1" applyAlignment="1">
      <alignment horizontal="center" vertical="center" wrapText="1"/>
    </xf>
    <xf numFmtId="0" fontId="39" fillId="0" borderId="1" xfId="11" applyFont="1" applyFill="1" applyBorder="1" applyAlignment="1">
      <alignment horizontal="left" vertical="center" wrapText="1"/>
    </xf>
    <xf numFmtId="0" fontId="40" fillId="10" borderId="2" xfId="11" applyFont="1" applyFill="1" applyBorder="1" applyAlignment="1">
      <alignment horizontal="center" vertical="center" wrapText="1"/>
    </xf>
    <xf numFmtId="4" fontId="39" fillId="10" borderId="3" xfId="11" applyNumberFormat="1" applyFont="1" applyFill="1" applyBorder="1" applyAlignment="1">
      <alignment horizontal="center" vertical="center" wrapText="1"/>
    </xf>
    <xf numFmtId="4" fontId="39" fillId="10" borderId="4" xfId="11" applyNumberFormat="1" applyFont="1" applyFill="1" applyBorder="1" applyAlignment="1">
      <alignment horizontal="center" vertical="center" wrapText="1"/>
    </xf>
    <xf numFmtId="0" fontId="39" fillId="0" borderId="1" xfId="11" applyFont="1" applyFill="1" applyBorder="1" applyAlignment="1">
      <alignment horizontal="left" vertical="center" wrapText="1" indent="1"/>
    </xf>
    <xf numFmtId="0" fontId="40" fillId="0" borderId="1" xfId="11" applyFont="1" applyFill="1" applyBorder="1" applyAlignment="1">
      <alignment horizontal="center" vertical="center" wrapText="1"/>
    </xf>
    <xf numFmtId="3" fontId="39" fillId="7" borderId="1" xfId="11" applyNumberFormat="1" applyFont="1" applyFill="1" applyBorder="1" applyAlignment="1">
      <alignment horizontal="center" vertical="center" wrapText="1"/>
    </xf>
    <xf numFmtId="164" fontId="39" fillId="0" borderId="1" xfId="10" applyNumberFormat="1" applyFont="1" applyFill="1" applyBorder="1" applyAlignment="1">
      <alignment horizontal="center" vertical="center" wrapText="1"/>
    </xf>
    <xf numFmtId="4" fontId="39" fillId="5" borderId="1" xfId="11" applyNumberFormat="1" applyFont="1" applyFill="1" applyBorder="1" applyAlignment="1">
      <alignment horizontal="center" vertical="center" wrapText="1"/>
    </xf>
    <xf numFmtId="10" fontId="39" fillId="0" borderId="1" xfId="10" applyNumberFormat="1" applyFont="1" applyFill="1" applyBorder="1" applyAlignment="1">
      <alignment horizontal="center" vertical="center" wrapText="1"/>
    </xf>
    <xf numFmtId="4" fontId="39" fillId="0" borderId="1" xfId="11" applyNumberFormat="1" applyFont="1" applyFill="1" applyBorder="1" applyAlignment="1">
      <alignment horizontal="center" vertical="center" wrapText="1"/>
    </xf>
    <xf numFmtId="0" fontId="42" fillId="10" borderId="2" xfId="11" applyFont="1" applyFill="1" applyBorder="1" applyAlignment="1">
      <alignment horizontal="center" vertical="center" wrapText="1"/>
    </xf>
    <xf numFmtId="4" fontId="41" fillId="10" borderId="3" xfId="11" applyNumberFormat="1" applyFont="1" applyFill="1" applyBorder="1" applyAlignment="1">
      <alignment horizontal="center" vertical="center" wrapText="1"/>
    </xf>
    <xf numFmtId="4" fontId="41" fillId="10" borderId="4" xfId="11" applyNumberFormat="1" applyFont="1" applyFill="1" applyBorder="1" applyAlignment="1">
      <alignment horizontal="center" vertical="center" wrapText="1"/>
    </xf>
    <xf numFmtId="0" fontId="41" fillId="0" borderId="1" xfId="11" applyFont="1" applyFill="1" applyBorder="1" applyAlignment="1">
      <alignment horizontal="left" vertical="center" wrapText="1" indent="1"/>
    </xf>
    <xf numFmtId="3" fontId="41" fillId="7" borderId="1" xfId="11" applyNumberFormat="1" applyFont="1" applyFill="1" applyBorder="1" applyAlignment="1">
      <alignment horizontal="center" vertical="center" wrapText="1"/>
    </xf>
    <xf numFmtId="0" fontId="11" fillId="12" borderId="0" xfId="11" applyFill="1" applyAlignment="1">
      <alignment horizontal="center" vertical="center" wrapText="1"/>
    </xf>
    <xf numFmtId="0" fontId="33" fillId="13" borderId="1" xfId="11" applyFont="1" applyFill="1" applyBorder="1" applyAlignment="1">
      <alignment horizontal="left" vertical="center" wrapText="1"/>
    </xf>
    <xf numFmtId="0" fontId="28" fillId="13" borderId="1" xfId="11" applyFont="1" applyFill="1" applyBorder="1" applyAlignment="1">
      <alignment horizontal="center" vertical="center" wrapText="1"/>
    </xf>
    <xf numFmtId="3" fontId="33" fillId="13" borderId="1" xfId="11" applyNumberFormat="1" applyFont="1" applyFill="1" applyBorder="1" applyAlignment="1">
      <alignment horizontal="center" vertical="center" wrapText="1"/>
    </xf>
    <xf numFmtId="164" fontId="33" fillId="13" borderId="1" xfId="10" applyNumberFormat="1" applyFont="1" applyFill="1" applyBorder="1" applyAlignment="1">
      <alignment horizontal="center" vertical="center" wrapText="1"/>
    </xf>
    <xf numFmtId="0" fontId="11" fillId="14" borderId="0" xfId="11" applyFill="1" applyAlignment="1">
      <alignment horizontal="center" vertical="center" wrapText="1"/>
    </xf>
    <xf numFmtId="0" fontId="33" fillId="0" borderId="1" xfId="11" applyFont="1" applyFill="1" applyBorder="1" applyAlignment="1">
      <alignment horizontal="left" vertical="center" wrapText="1"/>
    </xf>
    <xf numFmtId="0" fontId="28" fillId="0" borderId="1" xfId="11" applyFont="1" applyFill="1" applyBorder="1" applyAlignment="1">
      <alignment horizontal="center" vertical="center" wrapText="1"/>
    </xf>
    <xf numFmtId="3" fontId="33" fillId="11" borderId="1" xfId="11" applyNumberFormat="1" applyFont="1" applyFill="1" applyBorder="1" applyAlignment="1">
      <alignment horizontal="center" vertical="center" wrapText="1"/>
    </xf>
    <xf numFmtId="164" fontId="33" fillId="5" borderId="1" xfId="10" applyNumberFormat="1" applyFont="1" applyFill="1" applyBorder="1" applyAlignment="1">
      <alignment horizontal="center" vertical="center" wrapText="1"/>
    </xf>
    <xf numFmtId="3" fontId="33" fillId="5" borderId="1" xfId="11" applyNumberFormat="1" applyFont="1" applyFill="1" applyBorder="1" applyAlignment="1">
      <alignment horizontal="center" vertical="center" wrapText="1"/>
    </xf>
    <xf numFmtId="0" fontId="33" fillId="5" borderId="1" xfId="11" applyFont="1" applyFill="1" applyBorder="1" applyAlignment="1">
      <alignment horizontal="left" vertical="center" wrapText="1"/>
    </xf>
    <xf numFmtId="0" fontId="11" fillId="5" borderId="0" xfId="11" applyFill="1" applyAlignment="1">
      <alignment horizontal="center" vertical="center" wrapText="1"/>
    </xf>
    <xf numFmtId="3" fontId="33" fillId="0" borderId="1" xfId="11" applyNumberFormat="1" applyFont="1" applyFill="1" applyBorder="1" applyAlignment="1">
      <alignment horizontal="center" vertical="center" wrapText="1"/>
    </xf>
    <xf numFmtId="0" fontId="11" fillId="15" borderId="0" xfId="11" applyFill="1" applyAlignment="1">
      <alignment horizontal="center" vertical="center" wrapText="1"/>
    </xf>
    <xf numFmtId="3" fontId="36" fillId="11" borderId="1" xfId="11" applyNumberFormat="1" applyFont="1" applyFill="1" applyBorder="1" applyAlignment="1">
      <alignment horizontal="center" vertical="center" wrapText="1"/>
    </xf>
    <xf numFmtId="3" fontId="36" fillId="5" borderId="1" xfId="11" applyNumberFormat="1" applyFont="1" applyFill="1" applyBorder="1" applyAlignment="1">
      <alignment horizontal="center" vertical="center" wrapText="1"/>
    </xf>
    <xf numFmtId="0" fontId="28" fillId="5" borderId="1" xfId="11" applyFont="1" applyFill="1" applyBorder="1" applyAlignment="1">
      <alignment horizontal="center" vertical="center" wrapText="1"/>
    </xf>
    <xf numFmtId="0" fontId="38" fillId="5" borderId="1" xfId="11" applyFont="1" applyFill="1" applyBorder="1" applyAlignment="1">
      <alignment horizontal="left" vertical="center" wrapText="1"/>
    </xf>
    <xf numFmtId="164" fontId="38" fillId="5" borderId="1" xfId="10" applyNumberFormat="1" applyFont="1" applyFill="1" applyBorder="1" applyAlignment="1">
      <alignment horizontal="center" vertical="center" wrapText="1"/>
    </xf>
    <xf numFmtId="4" fontId="33" fillId="5" borderId="1" xfId="11" applyNumberFormat="1" applyFont="1" applyFill="1" applyBorder="1" applyAlignment="1">
      <alignment horizontal="center" vertical="center" wrapText="1"/>
    </xf>
    <xf numFmtId="10" fontId="38" fillId="5" borderId="1" xfId="10" applyNumberFormat="1" applyFont="1" applyFill="1" applyBorder="1" applyAlignment="1">
      <alignment horizontal="center" vertical="center" wrapText="1"/>
    </xf>
    <xf numFmtId="3" fontId="35" fillId="5" borderId="1" xfId="11" applyNumberFormat="1" applyFont="1" applyFill="1" applyBorder="1" applyAlignment="1">
      <alignment horizontal="center" vertical="center" wrapText="1"/>
    </xf>
    <xf numFmtId="0" fontId="33" fillId="5" borderId="1" xfId="11" applyFont="1" applyFill="1" applyBorder="1" applyAlignment="1">
      <alignment horizontal="left" vertical="center" wrapText="1" indent="1"/>
    </xf>
    <xf numFmtId="0" fontId="35" fillId="4" borderId="1" xfId="11" applyFont="1" applyFill="1" applyBorder="1" applyAlignment="1">
      <alignment horizontal="left" vertical="center" wrapText="1"/>
    </xf>
    <xf numFmtId="0" fontId="44" fillId="4" borderId="1" xfId="11" applyFont="1" applyFill="1" applyBorder="1" applyAlignment="1">
      <alignment horizontal="center" vertical="center" wrapText="1"/>
    </xf>
    <xf numFmtId="3" fontId="35" fillId="4" borderId="1" xfId="11" applyNumberFormat="1" applyFont="1" applyFill="1" applyBorder="1" applyAlignment="1">
      <alignment horizontal="center" vertical="center" wrapText="1"/>
    </xf>
    <xf numFmtId="164" fontId="35" fillId="4" borderId="1" xfId="10" applyNumberFormat="1" applyFont="1" applyFill="1" applyBorder="1" applyAlignment="1">
      <alignment horizontal="center" vertical="center" wrapText="1"/>
    </xf>
    <xf numFmtId="0" fontId="45" fillId="0" borderId="0" xfId="11" applyFont="1" applyAlignment="1">
      <alignment horizontal="center"/>
    </xf>
    <xf numFmtId="0" fontId="25" fillId="0" borderId="0" xfId="11" applyFont="1"/>
    <xf numFmtId="0" fontId="28" fillId="0" borderId="0" xfId="11" applyFont="1" applyFill="1" applyAlignment="1">
      <alignment horizontal="left" vertical="center" wrapText="1"/>
    </xf>
    <xf numFmtId="171" fontId="46" fillId="0" borderId="0" xfId="11" applyNumberFormat="1" applyFont="1" applyAlignment="1">
      <alignment horizontal="center" vertical="center"/>
    </xf>
    <xf numFmtId="171" fontId="25" fillId="0" borderId="0" xfId="11" applyNumberFormat="1" applyFont="1" applyAlignment="1">
      <alignment horizontal="center" vertical="center"/>
    </xf>
    <xf numFmtId="0" fontId="26" fillId="0" borderId="20" xfId="11" applyFont="1" applyBorder="1" applyAlignment="1"/>
    <xf numFmtId="0" fontId="26" fillId="0" borderId="20" xfId="11" applyFont="1" applyBorder="1" applyAlignment="1">
      <alignment horizontal="center"/>
    </xf>
    <xf numFmtId="0" fontId="33" fillId="0" borderId="20" xfId="11" applyFont="1" applyBorder="1" applyAlignment="1">
      <alignment horizontal="right" vertical="center"/>
    </xf>
    <xf numFmtId="0" fontId="6" fillId="16" borderId="1" xfId="11" applyFont="1" applyFill="1" applyBorder="1" applyAlignment="1">
      <alignment horizontal="left" vertical="center" wrapText="1"/>
    </xf>
    <xf numFmtId="0" fontId="47" fillId="16" borderId="1" xfId="11" applyFont="1" applyFill="1" applyBorder="1" applyAlignment="1">
      <alignment horizontal="center" vertical="center" wrapText="1"/>
    </xf>
    <xf numFmtId="3" fontId="35" fillId="16" borderId="1" xfId="11" applyNumberFormat="1" applyFont="1" applyFill="1" applyBorder="1" applyAlignment="1">
      <alignment horizontal="center" vertical="center"/>
    </xf>
    <xf numFmtId="164" fontId="48" fillId="16" borderId="1" xfId="10" applyNumberFormat="1" applyFont="1" applyFill="1" applyBorder="1" applyAlignment="1">
      <alignment horizontal="center" vertical="center"/>
    </xf>
    <xf numFmtId="0" fontId="25" fillId="0" borderId="0" xfId="11" applyFont="1" applyFill="1"/>
    <xf numFmtId="0" fontId="49" fillId="17" borderId="1" xfId="11" applyFont="1" applyFill="1" applyBorder="1" applyAlignment="1">
      <alignment horizontal="left" vertical="center" wrapText="1"/>
    </xf>
    <xf numFmtId="0" fontId="50" fillId="17" borderId="1" xfId="11" applyFont="1" applyFill="1" applyBorder="1" applyAlignment="1">
      <alignment horizontal="center" vertical="center" wrapText="1"/>
    </xf>
    <xf numFmtId="3" fontId="33" fillId="17" borderId="1" xfId="11" applyNumberFormat="1" applyFont="1" applyFill="1" applyBorder="1" applyAlignment="1">
      <alignment horizontal="center" vertical="center"/>
    </xf>
    <xf numFmtId="164" fontId="38" fillId="17" borderId="1" xfId="10" applyNumberFormat="1" applyFont="1" applyFill="1" applyBorder="1" applyAlignment="1">
      <alignment horizontal="center" vertical="center"/>
    </xf>
    <xf numFmtId="3" fontId="21" fillId="0" borderId="0" xfId="11" applyNumberFormat="1" applyFont="1" applyFill="1"/>
    <xf numFmtId="0" fontId="21" fillId="0" borderId="0" xfId="11" applyFont="1" applyFill="1"/>
    <xf numFmtId="0" fontId="36" fillId="0" borderId="1" xfId="11" applyFont="1" applyFill="1" applyBorder="1" applyAlignment="1">
      <alignment horizontal="left" vertical="center" wrapText="1" indent="2"/>
    </xf>
    <xf numFmtId="0" fontId="5" fillId="0" borderId="1" xfId="11" applyFont="1" applyBorder="1" applyAlignment="1">
      <alignment horizontal="center" vertical="center" wrapText="1"/>
    </xf>
    <xf numFmtId="3" fontId="33" fillId="9" borderId="1" xfId="11" applyNumberFormat="1" applyFont="1" applyFill="1" applyBorder="1" applyAlignment="1">
      <alignment horizontal="center" vertical="center"/>
    </xf>
    <xf numFmtId="164" fontId="38" fillId="0" borderId="1" xfId="10" applyNumberFormat="1" applyFont="1" applyFill="1" applyBorder="1" applyAlignment="1">
      <alignment horizontal="center" vertical="center"/>
    </xf>
    <xf numFmtId="3" fontId="33" fillId="0" borderId="1" xfId="11" applyNumberFormat="1" applyFont="1" applyFill="1" applyBorder="1" applyAlignment="1">
      <alignment horizontal="center" vertical="center"/>
    </xf>
    <xf numFmtId="3" fontId="25" fillId="0" borderId="0" xfId="11" applyNumberFormat="1" applyFont="1" applyFill="1"/>
    <xf numFmtId="4" fontId="35" fillId="16" borderId="1" xfId="11" applyNumberFormat="1" applyFont="1" applyFill="1" applyBorder="1" applyAlignment="1">
      <alignment horizontal="center" vertical="center"/>
    </xf>
    <xf numFmtId="4" fontId="33" fillId="17" borderId="1" xfId="11" applyNumberFormat="1" applyFont="1" applyFill="1" applyBorder="1" applyAlignment="1">
      <alignment horizontal="center" vertical="center"/>
    </xf>
    <xf numFmtId="4" fontId="33" fillId="0" borderId="1" xfId="11" applyNumberFormat="1" applyFont="1" applyFill="1" applyBorder="1" applyAlignment="1">
      <alignment horizontal="center" vertical="center"/>
    </xf>
    <xf numFmtId="0" fontId="36" fillId="5" borderId="1" xfId="11" applyFont="1" applyFill="1" applyBorder="1" applyAlignment="1">
      <alignment horizontal="left" vertical="center" wrapText="1" indent="2"/>
    </xf>
    <xf numFmtId="0" fontId="12" fillId="0" borderId="0" xfId="11" applyFont="1" applyFill="1"/>
    <xf numFmtId="3" fontId="6" fillId="16" borderId="1" xfId="11" applyNumberFormat="1" applyFont="1" applyFill="1" applyBorder="1" applyAlignment="1">
      <alignment horizontal="center" vertical="center" wrapText="1"/>
    </xf>
    <xf numFmtId="0" fontId="36" fillId="5" borderId="1" xfId="11" applyFont="1" applyFill="1" applyBorder="1" applyAlignment="1">
      <alignment horizontal="left" vertical="center" wrapText="1"/>
    </xf>
    <xf numFmtId="3" fontId="33" fillId="18" borderId="1" xfId="11" applyNumberFormat="1" applyFont="1" applyFill="1" applyBorder="1" applyAlignment="1">
      <alignment horizontal="center" vertical="center"/>
    </xf>
    <xf numFmtId="164" fontId="38" fillId="5" borderId="1" xfId="10" applyNumberFormat="1" applyFont="1" applyFill="1" applyBorder="1" applyAlignment="1">
      <alignment horizontal="center" vertical="center"/>
    </xf>
    <xf numFmtId="3" fontId="33" fillId="5" borderId="1" xfId="11" applyNumberFormat="1" applyFont="1" applyFill="1" applyBorder="1" applyAlignment="1">
      <alignment horizontal="center" vertical="center"/>
    </xf>
    <xf numFmtId="0" fontId="13" fillId="0" borderId="1" xfId="11" applyFont="1" applyBorder="1" applyAlignment="1">
      <alignment horizontal="center" vertical="center" wrapText="1"/>
    </xf>
    <xf numFmtId="164" fontId="49" fillId="5" borderId="1" xfId="10" applyNumberFormat="1" applyFont="1" applyFill="1" applyBorder="1" applyAlignment="1">
      <alignment horizontal="center" vertical="center" wrapText="1"/>
    </xf>
    <xf numFmtId="164" fontId="33" fillId="5" borderId="1" xfId="10" applyNumberFormat="1" applyFont="1" applyFill="1" applyBorder="1" applyAlignment="1">
      <alignment horizontal="center" vertical="center"/>
    </xf>
    <xf numFmtId="10" fontId="49" fillId="5" borderId="1" xfId="10" applyNumberFormat="1" applyFont="1" applyFill="1" applyBorder="1" applyAlignment="1">
      <alignment horizontal="center" vertical="center" wrapText="1"/>
    </xf>
    <xf numFmtId="2" fontId="33" fillId="5" borderId="1" xfId="10" applyNumberFormat="1" applyFont="1" applyFill="1" applyBorder="1" applyAlignment="1">
      <alignment horizontal="center" vertical="center"/>
    </xf>
    <xf numFmtId="0" fontId="49" fillId="0" borderId="1" xfId="11" applyFont="1" applyBorder="1" applyAlignment="1">
      <alignment horizontal="left" vertical="center" wrapText="1"/>
    </xf>
    <xf numFmtId="164" fontId="38" fillId="0" borderId="1" xfId="10" applyNumberFormat="1" applyFont="1" applyBorder="1" applyAlignment="1">
      <alignment horizontal="center" vertical="center"/>
    </xf>
    <xf numFmtId="164" fontId="33" fillId="0" borderId="1" xfId="10" applyNumberFormat="1" applyFont="1" applyBorder="1" applyAlignment="1">
      <alignment horizontal="center" vertical="center"/>
    </xf>
    <xf numFmtId="2" fontId="33" fillId="0" borderId="1" xfId="10" applyNumberFormat="1" applyFont="1" applyBorder="1" applyAlignment="1">
      <alignment horizontal="center" vertical="center"/>
    </xf>
    <xf numFmtId="3" fontId="36" fillId="5" borderId="1" xfId="11" applyNumberFormat="1" applyFont="1" applyFill="1" applyBorder="1" applyAlignment="1">
      <alignment horizontal="right" vertical="center" wrapText="1"/>
    </xf>
    <xf numFmtId="2" fontId="36" fillId="5" borderId="1" xfId="10" applyNumberFormat="1" applyFont="1" applyFill="1" applyBorder="1" applyAlignment="1">
      <alignment horizontal="center" vertical="center" wrapText="1"/>
    </xf>
    <xf numFmtId="0" fontId="36" fillId="5" borderId="1" xfId="11" applyFont="1" applyFill="1" applyBorder="1" applyAlignment="1">
      <alignment horizontal="center" vertical="center" wrapText="1"/>
    </xf>
    <xf numFmtId="0" fontId="6" fillId="4" borderId="1" xfId="11" applyFont="1" applyFill="1" applyBorder="1" applyAlignment="1">
      <alignment horizontal="left" vertical="center" wrapText="1"/>
    </xf>
    <xf numFmtId="0" fontId="15" fillId="4" borderId="1" xfId="11" applyFont="1" applyFill="1" applyBorder="1" applyAlignment="1">
      <alignment horizontal="center" vertical="center" wrapText="1"/>
    </xf>
    <xf numFmtId="3" fontId="6" fillId="4" borderId="1" xfId="11" applyNumberFormat="1" applyFont="1" applyFill="1" applyBorder="1" applyAlignment="1">
      <alignment horizontal="center" vertical="center"/>
    </xf>
    <xf numFmtId="164" fontId="51" fillId="4" borderId="1" xfId="10" applyNumberFormat="1" applyFont="1" applyFill="1" applyBorder="1" applyAlignment="1">
      <alignment horizontal="center" vertical="center"/>
    </xf>
    <xf numFmtId="0" fontId="33" fillId="0" borderId="0" xfId="11" applyFont="1" applyAlignment="1">
      <alignment horizontal="center"/>
    </xf>
    <xf numFmtId="0" fontId="28" fillId="0" borderId="0" xfId="11" applyFont="1" applyFill="1" applyAlignment="1">
      <alignment vertical="center" wrapText="1"/>
    </xf>
    <xf numFmtId="0" fontId="19" fillId="0" borderId="0" xfId="11" applyFont="1" applyAlignment="1"/>
    <xf numFmtId="0" fontId="35" fillId="0" borderId="20" xfId="11" applyFont="1" applyBorder="1" applyAlignment="1">
      <alignment horizontal="center"/>
    </xf>
    <xf numFmtId="0" fontId="33" fillId="0" borderId="20" xfId="11" applyFont="1" applyBorder="1" applyAlignment="1">
      <alignment horizontal="right"/>
    </xf>
    <xf numFmtId="0" fontId="4" fillId="0" borderId="0" xfId="11" applyFont="1" applyFill="1"/>
    <xf numFmtId="0" fontId="5" fillId="17" borderId="1" xfId="11" applyFont="1" applyFill="1" applyBorder="1" applyAlignment="1">
      <alignment horizontal="center" vertical="center" wrapText="1"/>
    </xf>
    <xf numFmtId="0" fontId="7" fillId="0" borderId="0" xfId="11" applyFont="1" applyFill="1"/>
    <xf numFmtId="0" fontId="5" fillId="5" borderId="1" xfId="11" applyFont="1" applyFill="1" applyBorder="1" applyAlignment="1">
      <alignment horizontal="center" vertical="center" wrapText="1"/>
    </xf>
    <xf numFmtId="0" fontId="47" fillId="4" borderId="1" xfId="11" applyFont="1" applyFill="1" applyBorder="1" applyAlignment="1">
      <alignment horizontal="center" vertical="center" wrapText="1"/>
    </xf>
    <xf numFmtId="3" fontId="35" fillId="4" borderId="1" xfId="11" applyNumberFormat="1" applyFont="1" applyFill="1" applyBorder="1" applyAlignment="1">
      <alignment horizontal="center" vertical="center"/>
    </xf>
    <xf numFmtId="3" fontId="25" fillId="0" borderId="0" xfId="11" applyNumberFormat="1" applyFont="1"/>
    <xf numFmtId="0" fontId="13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33" fillId="0" borderId="0" xfId="17" applyFont="1" applyAlignment="1">
      <alignment horizontal="center"/>
    </xf>
    <xf numFmtId="0" fontId="25" fillId="0" borderId="0" xfId="17" applyFont="1"/>
    <xf numFmtId="0" fontId="19" fillId="0" borderId="0" xfId="17" applyFont="1" applyFill="1" applyAlignment="1">
      <alignment vertical="center" wrapText="1"/>
    </xf>
    <xf numFmtId="0" fontId="19" fillId="0" borderId="0" xfId="17" applyFont="1" applyFill="1" applyAlignment="1">
      <alignment horizontal="left" vertical="center" wrapText="1"/>
    </xf>
    <xf numFmtId="171" fontId="46" fillId="0" borderId="0" xfId="17" applyNumberFormat="1" applyFont="1" applyAlignment="1">
      <alignment horizontal="centerContinuous" vertical="center"/>
    </xf>
    <xf numFmtId="171" fontId="25" fillId="0" borderId="0" xfId="17" applyNumberFormat="1" applyFont="1" applyAlignment="1">
      <alignment horizontal="center" vertical="center"/>
    </xf>
    <xf numFmtId="0" fontId="26" fillId="0" borderId="0" xfId="17" applyFont="1" applyBorder="1" applyAlignment="1"/>
    <xf numFmtId="0" fontId="33" fillId="0" borderId="0" xfId="17" applyFont="1" applyBorder="1" applyAlignment="1">
      <alignment horizontal="right"/>
    </xf>
    <xf numFmtId="0" fontId="36" fillId="0" borderId="1" xfId="17" applyFont="1" applyBorder="1" applyAlignment="1">
      <alignment horizontal="left" vertical="center" wrapText="1"/>
    </xf>
    <xf numFmtId="0" fontId="5" fillId="0" borderId="1" xfId="17" applyFont="1" applyBorder="1" applyAlignment="1">
      <alignment horizontal="center" vertical="center" wrapText="1"/>
    </xf>
    <xf numFmtId="3" fontId="36" fillId="19" borderId="1" xfId="17" applyNumberFormat="1" applyFont="1" applyFill="1" applyBorder="1" applyAlignment="1">
      <alignment horizontal="center" vertical="center" wrapText="1"/>
    </xf>
    <xf numFmtId="164" fontId="49" fillId="0" borderId="1" xfId="18" applyNumberFormat="1" applyFont="1" applyBorder="1" applyAlignment="1">
      <alignment horizontal="right" vertical="center" wrapText="1"/>
    </xf>
    <xf numFmtId="3" fontId="36" fillId="0" borderId="1" xfId="17" applyNumberFormat="1" applyFont="1" applyFill="1" applyBorder="1" applyAlignment="1">
      <alignment horizontal="center" vertical="center" wrapText="1"/>
    </xf>
    <xf numFmtId="164" fontId="49" fillId="0" borderId="1" xfId="18" applyNumberFormat="1" applyFont="1" applyFill="1" applyBorder="1" applyAlignment="1">
      <alignment horizontal="right" vertical="center" wrapText="1"/>
    </xf>
    <xf numFmtId="10" fontId="36" fillId="0" borderId="1" xfId="18" applyNumberFormat="1" applyFont="1" applyBorder="1" applyAlignment="1">
      <alignment horizontal="center" vertical="center" wrapText="1"/>
    </xf>
    <xf numFmtId="170" fontId="36" fillId="0" borderId="1" xfId="17" applyNumberFormat="1" applyFont="1" applyBorder="1" applyAlignment="1">
      <alignment horizontal="center" vertical="center" wrapText="1"/>
    </xf>
    <xf numFmtId="3" fontId="36" fillId="0" borderId="1" xfId="17" applyNumberFormat="1" applyFont="1" applyBorder="1" applyAlignment="1">
      <alignment horizontal="center" vertical="center" wrapText="1"/>
    </xf>
    <xf numFmtId="0" fontId="49" fillId="0" borderId="1" xfId="17" applyFont="1" applyFill="1" applyBorder="1" applyAlignment="1">
      <alignment horizontal="left" vertical="center" wrapText="1"/>
    </xf>
    <xf numFmtId="0" fontId="5" fillId="0" borderId="1" xfId="17" applyFont="1" applyFill="1" applyBorder="1" applyAlignment="1">
      <alignment horizontal="center" vertical="center" wrapText="1"/>
    </xf>
    <xf numFmtId="164" fontId="13" fillId="0" borderId="1" xfId="17" applyNumberFormat="1" applyFont="1" applyFill="1" applyBorder="1" applyAlignment="1">
      <alignment horizontal="center" vertical="center" wrapText="1"/>
    </xf>
    <xf numFmtId="164" fontId="13" fillId="0" borderId="1" xfId="17" applyNumberFormat="1" applyFont="1" applyBorder="1" applyAlignment="1">
      <alignment horizontal="center" vertical="center" wrapText="1"/>
    </xf>
    <xf numFmtId="0" fontId="12" fillId="0" borderId="0" xfId="17" applyFont="1" applyFill="1"/>
    <xf numFmtId="0" fontId="49" fillId="0" borderId="1" xfId="17" applyFont="1" applyBorder="1" applyAlignment="1">
      <alignment horizontal="left" vertical="center" wrapText="1"/>
    </xf>
    <xf numFmtId="10" fontId="13" fillId="0" borderId="1" xfId="17" applyNumberFormat="1" applyFont="1" applyBorder="1" applyAlignment="1">
      <alignment horizontal="center" vertical="center" wrapText="1"/>
    </xf>
    <xf numFmtId="0" fontId="21" fillId="0" borderId="0" xfId="17" applyFont="1"/>
    <xf numFmtId="0" fontId="13" fillId="0" borderId="1" xfId="17" applyFont="1" applyBorder="1" applyAlignment="1">
      <alignment horizontal="center" vertical="center" wrapText="1"/>
    </xf>
    <xf numFmtId="3" fontId="33" fillId="0" borderId="1" xfId="17" applyNumberFormat="1" applyFont="1" applyFill="1" applyBorder="1" applyAlignment="1">
      <alignment horizontal="center" vertical="center"/>
    </xf>
    <xf numFmtId="3" fontId="33" fillId="0" borderId="1" xfId="17" applyNumberFormat="1" applyFont="1" applyBorder="1" applyAlignment="1">
      <alignment horizontal="center" vertical="center"/>
    </xf>
    <xf numFmtId="0" fontId="36" fillId="0" borderId="1" xfId="17" applyFont="1" applyFill="1" applyBorder="1" applyAlignment="1">
      <alignment horizontal="left" vertical="center" wrapText="1"/>
    </xf>
    <xf numFmtId="0" fontId="44" fillId="9" borderId="1" xfId="17" applyFont="1" applyFill="1" applyBorder="1" applyAlignment="1">
      <alignment horizontal="center" vertical="center" wrapText="1"/>
    </xf>
    <xf numFmtId="3" fontId="35" fillId="9" borderId="1" xfId="17" applyNumberFormat="1" applyFont="1" applyFill="1" applyBorder="1" applyAlignment="1">
      <alignment horizontal="center" vertical="center"/>
    </xf>
    <xf numFmtId="164" fontId="51" fillId="9" borderId="1" xfId="18" applyNumberFormat="1" applyFont="1" applyFill="1" applyBorder="1" applyAlignment="1">
      <alignment horizontal="right" vertical="center" wrapText="1"/>
    </xf>
    <xf numFmtId="164" fontId="48" fillId="9" borderId="1" xfId="18" applyNumberFormat="1" applyFont="1" applyFill="1" applyBorder="1" applyAlignment="1">
      <alignment horizontal="right" vertical="center"/>
    </xf>
    <xf numFmtId="0" fontId="33" fillId="0" borderId="0" xfId="17" applyFont="1" applyBorder="1" applyAlignment="1">
      <alignment horizontal="center"/>
    </xf>
    <xf numFmtId="0" fontId="52" fillId="0" borderId="0" xfId="17" applyFont="1" applyFill="1" applyBorder="1"/>
    <xf numFmtId="0" fontId="25" fillId="0" borderId="0" xfId="17" applyFont="1" applyBorder="1"/>
    <xf numFmtId="0" fontId="19" fillId="0" borderId="0" xfId="17" applyFont="1" applyFill="1" applyBorder="1" applyAlignment="1">
      <alignment vertical="center" wrapText="1"/>
    </xf>
    <xf numFmtId="0" fontId="19" fillId="0" borderId="0" xfId="17" applyFont="1" applyFill="1" applyBorder="1" applyAlignment="1">
      <alignment horizontal="left" vertical="center" wrapText="1"/>
    </xf>
    <xf numFmtId="171" fontId="46" fillId="0" borderId="0" xfId="17" applyNumberFormat="1" applyFont="1" applyBorder="1" applyAlignment="1">
      <alignment horizontal="centerContinuous" vertical="center"/>
    </xf>
    <xf numFmtId="171" fontId="52" fillId="0" borderId="0" xfId="17" applyNumberFormat="1" applyFont="1" applyFill="1" applyBorder="1" applyAlignment="1">
      <alignment horizontal="center" vertical="center"/>
    </xf>
    <xf numFmtId="0" fontId="52" fillId="0" borderId="0" xfId="17" applyFont="1" applyFill="1" applyBorder="1" applyAlignment="1">
      <alignment horizontal="center" vertical="center" wrapText="1"/>
    </xf>
    <xf numFmtId="172" fontId="25" fillId="0" borderId="0" xfId="18" applyNumberFormat="1" applyFont="1"/>
    <xf numFmtId="169" fontId="36" fillId="0" borderId="1" xfId="17" applyNumberFormat="1" applyFont="1" applyBorder="1" applyAlignment="1">
      <alignment horizontal="center" vertical="center" wrapText="1"/>
    </xf>
    <xf numFmtId="169" fontId="33" fillId="0" borderId="1" xfId="17" applyNumberFormat="1" applyFont="1" applyBorder="1" applyAlignment="1">
      <alignment horizontal="center" vertical="center"/>
    </xf>
    <xf numFmtId="0" fontId="52" fillId="0" borderId="0" xfId="17" applyFont="1" applyFill="1" applyBorder="1" applyAlignment="1">
      <alignment horizontal="center" vertical="center"/>
    </xf>
    <xf numFmtId="164" fontId="36" fillId="0" borderId="1" xfId="18" applyNumberFormat="1" applyFont="1" applyBorder="1" applyAlignment="1">
      <alignment horizontal="center" vertical="center" wrapText="1"/>
    </xf>
    <xf numFmtId="4" fontId="33" fillId="0" borderId="1" xfId="17" applyNumberFormat="1" applyFont="1" applyBorder="1" applyAlignment="1">
      <alignment horizontal="center" vertical="center"/>
    </xf>
    <xf numFmtId="3" fontId="38" fillId="0" borderId="1" xfId="17" applyNumberFormat="1" applyFont="1" applyBorder="1" applyAlignment="1">
      <alignment horizontal="right" vertical="center"/>
    </xf>
    <xf numFmtId="4" fontId="38" fillId="0" borderId="1" xfId="17" applyNumberFormat="1" applyFont="1" applyBorder="1" applyAlignment="1">
      <alignment horizontal="right" vertical="center"/>
    </xf>
    <xf numFmtId="3" fontId="38" fillId="0" borderId="1" xfId="17" applyNumberFormat="1" applyFont="1" applyBorder="1" applyAlignment="1">
      <alignment horizontal="center" vertical="center"/>
    </xf>
    <xf numFmtId="164" fontId="49" fillId="0" borderId="1" xfId="18" applyNumberFormat="1" applyFont="1" applyBorder="1" applyAlignment="1">
      <alignment horizontal="center" vertical="center" wrapText="1"/>
    </xf>
    <xf numFmtId="0" fontId="26" fillId="9" borderId="1" xfId="17" applyFont="1" applyFill="1" applyBorder="1" applyAlignment="1">
      <alignment horizontal="center" vertical="center" wrapText="1"/>
    </xf>
    <xf numFmtId="0" fontId="35" fillId="0" borderId="0" xfId="17" applyFont="1" applyFill="1" applyBorder="1" applyAlignment="1">
      <alignment horizontal="left" vertical="center" wrapText="1"/>
    </xf>
    <xf numFmtId="0" fontId="26" fillId="0" borderId="0" xfId="17" applyFont="1" applyFill="1" applyBorder="1" applyAlignment="1">
      <alignment horizontal="center" vertical="center" wrapText="1"/>
    </xf>
    <xf numFmtId="3" fontId="35" fillId="0" borderId="0" xfId="17" applyNumberFormat="1" applyFont="1" applyFill="1" applyBorder="1" applyAlignment="1">
      <alignment horizontal="right" vertical="center"/>
    </xf>
    <xf numFmtId="170" fontId="51" fillId="0" borderId="0" xfId="17" applyNumberFormat="1" applyFont="1" applyFill="1" applyBorder="1" applyAlignment="1">
      <alignment horizontal="right" vertical="center" wrapText="1"/>
    </xf>
    <xf numFmtId="170" fontId="48" fillId="0" borderId="0" xfId="17" applyNumberFormat="1" applyFont="1" applyFill="1" applyBorder="1" applyAlignment="1">
      <alignment horizontal="right" vertical="center"/>
    </xf>
    <xf numFmtId="0" fontId="53" fillId="0" borderId="0" xfId="17" applyFont="1" applyFill="1" applyBorder="1"/>
    <xf numFmtId="0" fontId="21" fillId="0" borderId="0" xfId="17" applyFont="1" applyFill="1"/>
    <xf numFmtId="0" fontId="38" fillId="0" borderId="0" xfId="17" applyFont="1"/>
    <xf numFmtId="0" fontId="4" fillId="0" borderId="0" xfId="17" applyFont="1"/>
    <xf numFmtId="9" fontId="8" fillId="0" borderId="1" xfId="18" applyFont="1" applyFill="1" applyBorder="1" applyAlignment="1">
      <alignment vertical="center" wrapText="1"/>
    </xf>
    <xf numFmtId="164" fontId="4" fillId="0" borderId="1" xfId="18" applyNumberFormat="1" applyFont="1" applyFill="1" applyBorder="1" applyAlignment="1">
      <alignment horizontal="center" vertical="center"/>
    </xf>
    <xf numFmtId="0" fontId="8" fillId="0" borderId="1" xfId="18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 wrapText="1"/>
    </xf>
    <xf numFmtId="0" fontId="31" fillId="0" borderId="0" xfId="17" applyFont="1" applyFill="1" applyBorder="1" applyAlignment="1">
      <alignment vertical="center"/>
    </xf>
    <xf numFmtId="0" fontId="4" fillId="0" borderId="0" xfId="17" applyFont="1" applyFill="1" applyAlignment="1">
      <alignment vertical="center"/>
    </xf>
    <xf numFmtId="3" fontId="18" fillId="0" borderId="0" xfId="17" applyNumberFormat="1" applyFont="1" applyFill="1" applyBorder="1" applyAlignment="1">
      <alignment vertical="center"/>
    </xf>
    <xf numFmtId="3" fontId="24" fillId="0" borderId="0" xfId="17" applyNumberFormat="1" applyFont="1" applyFill="1" applyBorder="1" applyAlignment="1">
      <alignment vertical="center"/>
    </xf>
    <xf numFmtId="1" fontId="7" fillId="9" borderId="1" xfId="18" applyNumberFormat="1" applyFont="1" applyFill="1" applyBorder="1" applyAlignment="1">
      <alignment horizontal="center" vertical="center"/>
    </xf>
    <xf numFmtId="9" fontId="4" fillId="0" borderId="1" xfId="18" applyFont="1" applyFill="1" applyBorder="1" applyAlignment="1">
      <alignment horizontal="center" vertical="center"/>
    </xf>
    <xf numFmtId="3" fontId="7" fillId="9" borderId="1" xfId="18" applyNumberFormat="1" applyFont="1" applyFill="1" applyBorder="1" applyAlignment="1">
      <alignment horizontal="center" vertical="center"/>
    </xf>
    <xf numFmtId="3" fontId="7" fillId="9" borderId="1" xfId="17" applyNumberFormat="1" applyFont="1" applyFill="1" applyBorder="1" applyAlignment="1">
      <alignment horizontal="center" vertical="center" wrapText="1"/>
    </xf>
    <xf numFmtId="0" fontId="7" fillId="9" borderId="1" xfId="17" applyFont="1" applyFill="1" applyBorder="1" applyAlignment="1">
      <alignment horizontal="left" vertical="center" wrapText="1" indent="1"/>
    </xf>
    <xf numFmtId="3" fontId="8" fillId="0" borderId="1" xfId="18" applyNumberFormat="1" applyFont="1" applyFill="1" applyBorder="1" applyAlignment="1">
      <alignment horizontal="center" vertical="center"/>
    </xf>
    <xf numFmtId="1" fontId="4" fillId="10" borderId="3" xfId="18" applyNumberFormat="1" applyFont="1" applyFill="1" applyBorder="1" applyAlignment="1">
      <alignment horizontal="center" vertical="center"/>
    </xf>
    <xf numFmtId="0" fontId="4" fillId="10" borderId="3" xfId="17" applyFont="1" applyFill="1" applyBorder="1" applyAlignment="1">
      <alignment horizontal="center" vertical="center" wrapText="1"/>
    </xf>
    <xf numFmtId="0" fontId="4" fillId="10" borderId="2" xfId="17" applyFont="1" applyFill="1" applyBorder="1" applyAlignment="1">
      <alignment horizontal="center" vertical="center" wrapText="1"/>
    </xf>
    <xf numFmtId="3" fontId="7" fillId="0" borderId="1" xfId="17" applyNumberFormat="1" applyFont="1" applyFill="1" applyBorder="1" applyAlignment="1">
      <alignment horizontal="center" vertical="center" wrapText="1"/>
    </xf>
    <xf numFmtId="0" fontId="7" fillId="0" borderId="1" xfId="17" applyFont="1" applyFill="1" applyBorder="1" applyAlignment="1">
      <alignment horizontal="left" vertical="center" wrapText="1" indent="1"/>
    </xf>
    <xf numFmtId="3" fontId="4" fillId="10" borderId="2" xfId="17" applyNumberFormat="1" applyFont="1" applyFill="1" applyBorder="1" applyAlignment="1">
      <alignment horizontal="center" vertical="center" wrapText="1"/>
    </xf>
    <xf numFmtId="3" fontId="4" fillId="10" borderId="3" xfId="17" applyNumberFormat="1" applyFont="1" applyFill="1" applyBorder="1" applyAlignment="1">
      <alignment horizontal="center" vertical="center" wrapText="1"/>
    </xf>
    <xf numFmtId="3" fontId="4" fillId="10" borderId="3" xfId="18" applyNumberFormat="1" applyFont="1" applyFill="1" applyBorder="1" applyAlignment="1">
      <alignment horizontal="center" vertical="center"/>
    </xf>
    <xf numFmtId="0" fontId="7" fillId="3" borderId="1" xfId="17" applyFont="1" applyFill="1" applyBorder="1" applyAlignment="1">
      <alignment vertical="center" wrapText="1"/>
    </xf>
    <xf numFmtId="3" fontId="7" fillId="3" borderId="1" xfId="17" applyNumberFormat="1" applyFont="1" applyFill="1" applyBorder="1" applyAlignment="1">
      <alignment horizontal="center"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3" fontId="7" fillId="3" borderId="1" xfId="18" applyNumberFormat="1" applyFont="1" applyFill="1" applyBorder="1" applyAlignment="1">
      <alignment horizontal="center" vertical="center"/>
    </xf>
    <xf numFmtId="0" fontId="13" fillId="0" borderId="0" xfId="17" applyFont="1" applyFill="1" applyAlignment="1">
      <alignment horizontal="center" vertical="center" wrapText="1"/>
    </xf>
    <xf numFmtId="0" fontId="13" fillId="0" borderId="0" xfId="17" applyFont="1" applyFill="1" applyAlignment="1">
      <alignment vertical="center" wrapText="1"/>
    </xf>
    <xf numFmtId="3" fontId="13" fillId="0" borderId="0" xfId="17" applyNumberFormat="1" applyFont="1" applyFill="1" applyAlignment="1">
      <alignment vertical="center" wrapText="1"/>
    </xf>
    <xf numFmtId="0" fontId="13" fillId="0" borderId="0" xfId="17" applyFont="1" applyAlignment="1">
      <alignment vertical="center" wrapText="1"/>
    </xf>
    <xf numFmtId="0" fontId="13" fillId="0" borderId="0" xfId="17" applyFont="1" applyAlignment="1">
      <alignment horizontal="right" vertical="center" wrapText="1"/>
    </xf>
    <xf numFmtId="0" fontId="54" fillId="0" borderId="0" xfId="17" applyFont="1" applyFill="1" applyAlignment="1">
      <alignment horizontal="centerContinuous" vertical="center" wrapText="1"/>
    </xf>
    <xf numFmtId="0" fontId="55" fillId="0" borderId="0" xfId="17" applyFont="1" applyFill="1" applyAlignment="1">
      <alignment horizontal="centerContinuous" vertical="center" wrapText="1"/>
    </xf>
    <xf numFmtId="0" fontId="13" fillId="0" borderId="0" xfId="17" applyFont="1" applyFill="1" applyAlignment="1">
      <alignment vertical="center"/>
    </xf>
    <xf numFmtId="0" fontId="13" fillId="0" borderId="0" xfId="17" applyFont="1" applyFill="1" applyAlignment="1">
      <alignment horizontal="left" vertical="center" wrapText="1"/>
    </xf>
    <xf numFmtId="3" fontId="13" fillId="0" borderId="0" xfId="17" applyNumberFormat="1" applyFont="1" applyFill="1" applyAlignment="1">
      <alignment horizontal="left" vertical="center" wrapText="1"/>
    </xf>
    <xf numFmtId="164" fontId="13" fillId="0" borderId="0" xfId="18" applyNumberFormat="1" applyFont="1" applyFill="1" applyAlignment="1">
      <alignment horizontal="left" vertical="center" wrapText="1"/>
    </xf>
    <xf numFmtId="3" fontId="13" fillId="0" borderId="0" xfId="17" applyNumberFormat="1" applyFont="1" applyFill="1" applyAlignment="1">
      <alignment horizontal="right" vertical="center" wrapText="1"/>
    </xf>
    <xf numFmtId="0" fontId="15" fillId="0" borderId="1" xfId="17" applyFont="1" applyFill="1" applyBorder="1" applyAlignment="1">
      <alignment horizontal="center" vertical="center" wrapText="1"/>
    </xf>
    <xf numFmtId="0" fontId="15" fillId="0" borderId="5" xfId="17" applyFont="1" applyFill="1" applyBorder="1" applyAlignment="1">
      <alignment horizontal="center" vertical="center" wrapText="1"/>
    </xf>
    <xf numFmtId="3" fontId="15" fillId="17" borderId="5" xfId="17" applyNumberFormat="1" applyFont="1" applyFill="1" applyBorder="1" applyAlignment="1">
      <alignment horizontal="center" vertical="center" wrapText="1"/>
    </xf>
    <xf numFmtId="3" fontId="15" fillId="17" borderId="2" xfId="17" applyNumberFormat="1" applyFont="1" applyFill="1" applyBorder="1" applyAlignment="1">
      <alignment horizontal="center" vertical="center" wrapText="1"/>
    </xf>
    <xf numFmtId="3" fontId="15" fillId="17" borderId="4" xfId="17" applyNumberFormat="1" applyFont="1" applyFill="1" applyBorder="1" applyAlignment="1">
      <alignment horizontal="center" vertical="center" wrapText="1"/>
    </xf>
    <xf numFmtId="0" fontId="15" fillId="17" borderId="5" xfId="17" applyFont="1" applyFill="1" applyBorder="1" applyAlignment="1">
      <alignment horizontal="center" vertical="center" wrapText="1"/>
    </xf>
    <xf numFmtId="3" fontId="15" fillId="0" borderId="5" xfId="17" applyNumberFormat="1" applyFont="1" applyFill="1" applyBorder="1" applyAlignment="1">
      <alignment horizontal="center" vertical="center" wrapText="1"/>
    </xf>
    <xf numFmtId="0" fontId="13" fillId="0" borderId="0" xfId="17" applyFont="1" applyFill="1" applyAlignment="1">
      <alignment horizontal="center" vertical="center" wrapText="1"/>
    </xf>
    <xf numFmtId="0" fontId="15" fillId="0" borderId="19" xfId="17" applyFont="1" applyFill="1" applyBorder="1" applyAlignment="1">
      <alignment horizontal="center" vertical="center" wrapText="1"/>
    </xf>
    <xf numFmtId="3" fontId="15" fillId="17" borderId="19" xfId="17" applyNumberFormat="1" applyFont="1" applyFill="1" applyBorder="1" applyAlignment="1">
      <alignment horizontal="center" vertical="center" wrapText="1"/>
    </xf>
    <xf numFmtId="3" fontId="15" fillId="0" borderId="19" xfId="17" quotePrefix="1" applyNumberFormat="1" applyFont="1" applyFill="1" applyBorder="1" applyAlignment="1">
      <alignment horizontal="center" vertical="center" wrapText="1"/>
    </xf>
    <xf numFmtId="3" fontId="15" fillId="17" borderId="19" xfId="17" applyNumberFormat="1" applyFont="1" applyFill="1" applyBorder="1" applyAlignment="1">
      <alignment horizontal="center" vertical="center" wrapText="1"/>
    </xf>
    <xf numFmtId="0" fontId="15" fillId="17" borderId="19" xfId="17" applyFont="1" applyFill="1" applyBorder="1" applyAlignment="1">
      <alignment horizontal="center" vertical="center" wrapText="1"/>
    </xf>
    <xf numFmtId="3" fontId="15" fillId="0" borderId="19" xfId="17" applyNumberFormat="1" applyFont="1" applyFill="1" applyBorder="1" applyAlignment="1">
      <alignment horizontal="center" vertical="center" wrapText="1"/>
    </xf>
    <xf numFmtId="0" fontId="15" fillId="4" borderId="1" xfId="17" applyFont="1" applyFill="1" applyBorder="1" applyAlignment="1">
      <alignment horizontal="left" vertical="center" wrapText="1"/>
    </xf>
    <xf numFmtId="3" fontId="6" fillId="4" borderId="1" xfId="17" applyNumberFormat="1" applyFont="1" applyFill="1" applyBorder="1" applyAlignment="1">
      <alignment horizontal="right" vertical="center" wrapText="1"/>
    </xf>
    <xf numFmtId="3" fontId="6" fillId="4" borderId="19" xfId="17" applyNumberFormat="1" applyFont="1" applyFill="1" applyBorder="1" applyAlignment="1">
      <alignment horizontal="right" vertical="center" wrapText="1"/>
    </xf>
    <xf numFmtId="164" fontId="6" fillId="4" borderId="19" xfId="17" applyNumberFormat="1" applyFont="1" applyFill="1" applyBorder="1" applyAlignment="1">
      <alignment vertical="center" wrapText="1"/>
    </xf>
    <xf numFmtId="164" fontId="6" fillId="4" borderId="1" xfId="17" applyNumberFormat="1" applyFont="1" applyFill="1" applyBorder="1" applyAlignment="1">
      <alignment vertical="center" wrapText="1"/>
    </xf>
    <xf numFmtId="3" fontId="15" fillId="0" borderId="0" xfId="17" applyNumberFormat="1" applyFont="1" applyFill="1" applyAlignment="1">
      <alignment vertical="center" wrapText="1"/>
    </xf>
    <xf numFmtId="0" fontId="15" fillId="0" borderId="0" xfId="17" applyFont="1" applyFill="1" applyAlignment="1">
      <alignment vertical="center" wrapText="1"/>
    </xf>
    <xf numFmtId="0" fontId="13" fillId="0" borderId="21" xfId="17" applyFont="1" applyFill="1" applyBorder="1" applyAlignment="1">
      <alignment horizontal="left" vertical="center" wrapText="1"/>
    </xf>
    <xf numFmtId="0" fontId="5" fillId="0" borderId="21" xfId="17" applyFont="1" applyFill="1" applyBorder="1" applyAlignment="1">
      <alignment vertical="center" wrapText="1"/>
    </xf>
    <xf numFmtId="3" fontId="36" fillId="0" borderId="19" xfId="17" applyNumberFormat="1" applyFont="1" applyFill="1" applyBorder="1" applyAlignment="1">
      <alignment horizontal="right" vertical="center" wrapText="1"/>
    </xf>
    <xf numFmtId="3" fontId="36" fillId="0" borderId="1" xfId="17" applyNumberFormat="1" applyFont="1" applyFill="1" applyBorder="1" applyAlignment="1">
      <alignment horizontal="right" vertical="center" wrapText="1"/>
    </xf>
    <xf numFmtId="3" fontId="36" fillId="17" borderId="1" xfId="17" applyNumberFormat="1" applyFont="1" applyFill="1" applyBorder="1" applyAlignment="1">
      <alignment horizontal="right" vertical="center" wrapText="1"/>
    </xf>
    <xf numFmtId="164" fontId="36" fillId="17" borderId="19" xfId="17" applyNumberFormat="1" applyFont="1" applyFill="1" applyBorder="1" applyAlignment="1">
      <alignment vertical="center" wrapText="1"/>
    </xf>
    <xf numFmtId="164" fontId="36" fillId="0" borderId="19" xfId="17" applyNumberFormat="1" applyFont="1" applyFill="1" applyBorder="1" applyAlignment="1">
      <alignment vertical="center" wrapText="1"/>
    </xf>
    <xf numFmtId="164" fontId="36" fillId="17" borderId="1" xfId="17" applyNumberFormat="1" applyFont="1" applyFill="1" applyBorder="1" applyAlignment="1">
      <alignment vertical="center" wrapText="1"/>
    </xf>
    <xf numFmtId="164" fontId="36" fillId="0" borderId="1" xfId="17" applyNumberFormat="1" applyFont="1" applyFill="1" applyBorder="1" applyAlignment="1">
      <alignment vertical="center" wrapText="1"/>
    </xf>
    <xf numFmtId="0" fontId="13" fillId="0" borderId="22" xfId="17" applyFont="1" applyFill="1" applyBorder="1" applyAlignment="1">
      <alignment horizontal="left" vertical="center" wrapText="1"/>
    </xf>
    <xf numFmtId="0" fontId="5" fillId="0" borderId="22" xfId="17" applyFont="1" applyFill="1" applyBorder="1" applyAlignment="1">
      <alignment vertical="center" wrapText="1"/>
    </xf>
    <xf numFmtId="0" fontId="17" fillId="0" borderId="22" xfId="17" applyFont="1" applyFill="1" applyBorder="1" applyAlignment="1">
      <alignment horizontal="left" vertical="center" wrapText="1" indent="1"/>
    </xf>
    <xf numFmtId="0" fontId="50" fillId="0" borderId="22" xfId="17" applyFont="1" applyFill="1" applyBorder="1" applyAlignment="1">
      <alignment vertical="center" wrapText="1"/>
    </xf>
    <xf numFmtId="3" fontId="49" fillId="0" borderId="1" xfId="17" applyNumberFormat="1" applyFont="1" applyFill="1" applyBorder="1" applyAlignment="1">
      <alignment horizontal="right" vertical="center" wrapText="1"/>
    </xf>
    <xf numFmtId="3" fontId="49" fillId="17" borderId="1" xfId="17" applyNumberFormat="1" applyFont="1" applyFill="1" applyBorder="1" applyAlignment="1">
      <alignment horizontal="right" vertical="center" wrapText="1"/>
    </xf>
    <xf numFmtId="3" fontId="49" fillId="0" borderId="19" xfId="17" applyNumberFormat="1" applyFont="1" applyFill="1" applyBorder="1" applyAlignment="1">
      <alignment horizontal="right" vertical="center" wrapText="1"/>
    </xf>
    <xf numFmtId="164" fontId="49" fillId="17" borderId="19" xfId="17" applyNumberFormat="1" applyFont="1" applyFill="1" applyBorder="1" applyAlignment="1">
      <alignment vertical="center" wrapText="1"/>
    </xf>
    <xf numFmtId="164" fontId="49" fillId="0" borderId="19" xfId="17" applyNumberFormat="1" applyFont="1" applyFill="1" applyBorder="1" applyAlignment="1">
      <alignment vertical="center" wrapText="1"/>
    </xf>
    <xf numFmtId="164" fontId="49" fillId="17" borderId="1" xfId="17" applyNumberFormat="1" applyFont="1" applyFill="1" applyBorder="1" applyAlignment="1">
      <alignment vertical="center" wrapText="1"/>
    </xf>
    <xf numFmtId="164" fontId="49" fillId="0" borderId="1" xfId="17" applyNumberFormat="1" applyFont="1" applyFill="1" applyBorder="1" applyAlignment="1">
      <alignment vertical="center" wrapText="1"/>
    </xf>
    <xf numFmtId="0" fontId="17" fillId="0" borderId="0" xfId="17" applyFont="1" applyFill="1" applyAlignment="1">
      <alignment vertical="center" wrapText="1"/>
    </xf>
    <xf numFmtId="0" fontId="56" fillId="0" borderId="0" xfId="17" applyFont="1" applyFill="1" applyAlignment="1">
      <alignment vertical="center"/>
    </xf>
    <xf numFmtId="3" fontId="13" fillId="0" borderId="0" xfId="17" applyNumberFormat="1" applyFont="1" applyFill="1" applyAlignment="1">
      <alignment vertical="center"/>
    </xf>
  </cellXfs>
  <cellStyles count="19">
    <cellStyle name="Обычный" xfId="0" builtinId="0"/>
    <cellStyle name="Обычный 2" xfId="3"/>
    <cellStyle name="Обычный 3" xfId="6"/>
    <cellStyle name="Обычный 3 2" xfId="9"/>
    <cellStyle name="Обычный 4" xfId="8"/>
    <cellStyle name="Обычный 4 2" xfId="12"/>
    <cellStyle name="Обычный 44" xfId="17"/>
    <cellStyle name="Обычный 5" xfId="11"/>
    <cellStyle name="Обычный 6" xfId="13"/>
    <cellStyle name="Процентный" xfId="1" builtinId="5"/>
    <cellStyle name="Процентный 2" xfId="2"/>
    <cellStyle name="Процентный 3" xfId="5"/>
    <cellStyle name="Процентный 3 2" xfId="18"/>
    <cellStyle name="Процентный 4" xfId="7"/>
    <cellStyle name="Процентный 5" xfId="10"/>
    <cellStyle name="Процентный 6" xfId="14"/>
    <cellStyle name="Финансовый 2" xfId="4"/>
    <cellStyle name="Финансовый 3" xfId="15"/>
    <cellStyle name="Финансовый 4" xfId="16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4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5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6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7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8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9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0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1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2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4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5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6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9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0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1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2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3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4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5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6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7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8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9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0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1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2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3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4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5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6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7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8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9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0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1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2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3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4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5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6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7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8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9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0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1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2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3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4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5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6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7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8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9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0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1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2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3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4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5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6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7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8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9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0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1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2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3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4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5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6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7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8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9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0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1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2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3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4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5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6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7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98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99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0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1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2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3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4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5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6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7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8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9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0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1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2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3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4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5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6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7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8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9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0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1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2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3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4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5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48</xdr:row>
      <xdr:rowOff>134283</xdr:rowOff>
    </xdr:to>
    <xdr:sp macro="" textlink="">
      <xdr:nvSpPr>
        <xdr:cNvPr id="2" name="AutoShape 10"/>
        <xdr:cNvSpPr>
          <a:spLocks noChangeAspect="1" noChangeArrowheads="1"/>
        </xdr:cNvSpPr>
      </xdr:nvSpPr>
      <xdr:spPr bwMode="auto">
        <a:xfrm>
          <a:off x="5553075" y="22317075"/>
          <a:ext cx="304800" cy="1086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9391650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9391650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9391650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10572750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0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0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0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3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4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4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4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7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9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2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2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2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5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5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5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5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5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5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5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5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5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5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8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8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8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1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3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6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6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6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6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6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6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6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6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6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6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9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9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9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9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9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123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96393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123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96393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123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96393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123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108204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4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5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6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7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8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9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0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1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2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3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4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5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6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7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8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9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0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1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2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3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4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5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6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7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8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9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0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1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2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3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4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5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6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7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8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9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0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1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2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3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4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5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6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7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8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9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0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1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2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3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4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5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6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7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8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9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0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1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2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3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4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5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6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7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8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9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0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1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2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3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4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5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6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7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8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9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0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1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2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3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4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5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6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7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8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9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00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01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2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3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4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5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6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7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8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9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0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1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2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3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4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5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6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7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8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9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0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1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2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3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4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5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6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7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8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9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0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1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2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3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4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5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6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7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8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9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0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1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2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3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4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5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6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7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8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9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0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1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2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3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4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5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6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7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8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9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0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1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2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3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4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5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6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7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8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9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0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1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2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3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4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5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3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4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5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6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7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8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9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0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1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2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3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4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5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6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7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8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9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0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1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2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3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4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5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6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7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8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9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0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1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2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3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4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5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6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7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8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9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0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1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2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3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4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5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6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7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8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9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0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1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2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3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4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5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6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7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8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9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40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41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2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3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4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5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6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7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8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9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0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1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2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3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4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5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6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7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8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9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0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1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2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3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4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5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6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7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8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9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97059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97059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97059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4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5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6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7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8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9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0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1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2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3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4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5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6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7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8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9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0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1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2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3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4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5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6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7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8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9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0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1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2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3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4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5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6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7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8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9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0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1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2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3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4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5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6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7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8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9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0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1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2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3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4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5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6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7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8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9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0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1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2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3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4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5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6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7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8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9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0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1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2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3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4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5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6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7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8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9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0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1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2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3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4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5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6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7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8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9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0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1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2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3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4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5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6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7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8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9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0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1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2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3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4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5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6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7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8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9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0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1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2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3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4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5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6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7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8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9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0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1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2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3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4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5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6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7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8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9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0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1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2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3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4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5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6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7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8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9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0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1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2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3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4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5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6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7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8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9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0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1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2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3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4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5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6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7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8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9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0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1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2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3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4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5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3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4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5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6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7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8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9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0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1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2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3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4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5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6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7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8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9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0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1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2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3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4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5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6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7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8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9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0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1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2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3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4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5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6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7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8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9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0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1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2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3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4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5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6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7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8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9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0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1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2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3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4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5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6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7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8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9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0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1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2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3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4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5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6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7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8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9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0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1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2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3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4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5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6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7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8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9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0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1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2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3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4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5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6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4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5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6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7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8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9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0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1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2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4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5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6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9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0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1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2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3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4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5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6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7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8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9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0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1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2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3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4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5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6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7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8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9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0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1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2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3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4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5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6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7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8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9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0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1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2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3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4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5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6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7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8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9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0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1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2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3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4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5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6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7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8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9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0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1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2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3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4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5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6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7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8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9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0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1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2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3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4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5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6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7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98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99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0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1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2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3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4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5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6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7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8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9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0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1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2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3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4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5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6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7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8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9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0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1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2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3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4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5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6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7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9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1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2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3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4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5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6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7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8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9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0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1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2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3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4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5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6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7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8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9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0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1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2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3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54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55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56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57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58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59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0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1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2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3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4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5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6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7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8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9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0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1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2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3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4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5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6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7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8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9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0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1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2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3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4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5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6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7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8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9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0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1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2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3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4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5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6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7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8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9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0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1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2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3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4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5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6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7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8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9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0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1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2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3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4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5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6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7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8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9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0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1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2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3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4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5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6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7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8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9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0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1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2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3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4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5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6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7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4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5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6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7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2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3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4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5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6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7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2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3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4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5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6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7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2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3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4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5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6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7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8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9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0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1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2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3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4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5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6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7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8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9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0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1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2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3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4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5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6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7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8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9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0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1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2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3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4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5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6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7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8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9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0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1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2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3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4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5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6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7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8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9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0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1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2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3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4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5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6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7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8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9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0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1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2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3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4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5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6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7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8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9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0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1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2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3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4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5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6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7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8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9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0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1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2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3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4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5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6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7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2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3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4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5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6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7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2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3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4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5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6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7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2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3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4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5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6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7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8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9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0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1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2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3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4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5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6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7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8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9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0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1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2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3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4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5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2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3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4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5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6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7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8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9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0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1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2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3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4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5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6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7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8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9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0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1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2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3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4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5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6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7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8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9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0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1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2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3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4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5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6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7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8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9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0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1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2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3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4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5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6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7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8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9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0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1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2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3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4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5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6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7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2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3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4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5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6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7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2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3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4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5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6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7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2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3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4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5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&#1055;&#1083;&#1072;&#1085;%20&#1056;&#1086;&#1089;&#1089;&#1080;&#1103;/&#1052;&#1045;&#1058;&#1054;&#1044;&#1048;&#1050;&#1040;/&#1057;&#1086;&#1075;&#1083;&#1072;&#1089;&#1086;&#1074;&#1072;&#1085;&#1080;&#1077;/2022%20&#1075;&#1086;&#1076;/10/&#1042;%20&#1060;&#1053;&#1057;/&#1055;&#1088;&#1080;&#1083;&#1086;&#1078;&#1077;&#1085;&#1080;&#1077;%201%20&#1082;%20&#1087;&#1088;&#1080;&#1082;&#1072;&#1079;&#1091;/02%20182%201%2001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2"/>
      <sheetName val="182 1 01 02010"/>
      <sheetName val="182 1 01 02020(30)"/>
      <sheetName val="182 1 01 02050(090-011)"/>
      <sheetName val="182 1 01 02040"/>
      <sheetName val="182 1 01 02080"/>
      <sheetName val="МО"/>
    </sheetNames>
    <sheetDataSet>
      <sheetData sheetId="0" refreshError="1"/>
      <sheetData sheetId="1" refreshError="1"/>
      <sheetData sheetId="2"/>
      <sheetData sheetId="3"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</sheetData>
      <sheetData sheetId="4" refreshError="1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zoomScaleNormal="100" zoomScaleSheetLayoutView="100" workbookViewId="0">
      <selection activeCell="E2" sqref="E2"/>
    </sheetView>
  </sheetViews>
  <sheetFormatPr defaultRowHeight="15" x14ac:dyDescent="0.2"/>
  <cols>
    <col min="1" max="1" width="46" style="1" customWidth="1"/>
    <col min="2" max="3" width="14.85546875" style="1" customWidth="1"/>
    <col min="4" max="4" width="10.5703125" style="1" customWidth="1"/>
    <col min="5" max="5" width="14.85546875" style="1" customWidth="1"/>
    <col min="6" max="6" width="10.7109375" style="1" customWidth="1"/>
    <col min="7" max="7" width="13.28515625" style="1" customWidth="1"/>
    <col min="8" max="8" width="10.7109375" style="1" customWidth="1"/>
    <col min="9" max="9" width="14.85546875" style="1" customWidth="1"/>
    <col min="10" max="10" width="10.7109375" style="1" customWidth="1"/>
    <col min="11" max="11" width="15.85546875" style="1" customWidth="1"/>
    <col min="12" max="12" width="10.7109375" style="1" customWidth="1"/>
    <col min="13" max="13" width="15.5703125" style="1" customWidth="1"/>
    <col min="14" max="14" width="10.7109375" style="1" customWidth="1"/>
    <col min="15" max="16384" width="9.140625" style="1"/>
  </cols>
  <sheetData>
    <row r="1" spans="1:14" x14ac:dyDescent="0.2">
      <c r="A1" s="28">
        <v>111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30.75" customHeight="1" x14ac:dyDescent="0.2">
      <c r="M2" s="26" t="s">
        <v>32</v>
      </c>
      <c r="N2" s="26"/>
    </row>
    <row r="3" spans="1:14" ht="18.75" customHeight="1" x14ac:dyDescent="0.2">
      <c r="A3" s="27" t="s">
        <v>15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x14ac:dyDescent="0.2">
      <c r="E4" s="22"/>
      <c r="N4" s="2" t="s">
        <v>0</v>
      </c>
    </row>
    <row r="5" spans="1:14" ht="42.75" x14ac:dyDescent="0.2">
      <c r="A5" s="3" t="s">
        <v>1</v>
      </c>
      <c r="B5" s="13" t="s">
        <v>25</v>
      </c>
      <c r="C5" s="13" t="s">
        <v>26</v>
      </c>
      <c r="D5" s="13" t="s">
        <v>20</v>
      </c>
      <c r="E5" s="13" t="s">
        <v>27</v>
      </c>
      <c r="F5" s="13" t="s">
        <v>20</v>
      </c>
      <c r="G5" s="13" t="s">
        <v>28</v>
      </c>
      <c r="H5" s="13" t="s">
        <v>20</v>
      </c>
      <c r="I5" s="13" t="s">
        <v>29</v>
      </c>
      <c r="J5" s="13" t="s">
        <v>20</v>
      </c>
      <c r="K5" s="13" t="s">
        <v>30</v>
      </c>
      <c r="L5" s="13" t="s">
        <v>20</v>
      </c>
      <c r="M5" s="13" t="s">
        <v>31</v>
      </c>
      <c r="N5" s="13" t="s">
        <v>20</v>
      </c>
    </row>
    <row r="6" spans="1:14" ht="30" x14ac:dyDescent="0.2">
      <c r="A6" s="4" t="s">
        <v>2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</row>
    <row r="7" spans="1:14" ht="60" x14ac:dyDescent="0.2">
      <c r="A7" s="12" t="s">
        <v>12</v>
      </c>
      <c r="B7" s="5"/>
      <c r="C7" s="5"/>
      <c r="D7" s="21">
        <f>IF(B7=0,0,C7/B7)</f>
        <v>0</v>
      </c>
      <c r="E7" s="5"/>
      <c r="F7" s="21">
        <f>IF(C7=0,0,E7/C7)</f>
        <v>0</v>
      </c>
      <c r="G7" s="5">
        <f>ROUND(E7*G14,0)</f>
        <v>0</v>
      </c>
      <c r="H7" s="21">
        <f>IF(E7=0,0,G7/E7)</f>
        <v>0</v>
      </c>
      <c r="I7" s="5">
        <f>ROUND(G7*I14,0)</f>
        <v>0</v>
      </c>
      <c r="J7" s="21">
        <f>IF(G7=0,0,I7/G7)</f>
        <v>0</v>
      </c>
      <c r="K7" s="5">
        <f>ROUND(I7*K14,0)</f>
        <v>0</v>
      </c>
      <c r="L7" s="21">
        <f>IF(I7=0,0,K7/I7)</f>
        <v>0</v>
      </c>
      <c r="M7" s="5">
        <f>ROUND(K7*M14,0)</f>
        <v>0</v>
      </c>
      <c r="N7" s="21">
        <f>IF(K7=0,0,M7/K7)</f>
        <v>0</v>
      </c>
    </row>
    <row r="8" spans="1:14" x14ac:dyDescent="0.2">
      <c r="A8" s="12" t="s">
        <v>13</v>
      </c>
      <c r="B8" s="5"/>
      <c r="C8" s="5"/>
      <c r="D8" s="21">
        <f t="shared" ref="D8:D9" si="0">IF(B8=0,0,C8/B8)</f>
        <v>0</v>
      </c>
      <c r="E8" s="5"/>
      <c r="F8" s="21">
        <f t="shared" ref="F8:F9" si="1">IF(C8=0,0,E8/C8)</f>
        <v>0</v>
      </c>
      <c r="G8" s="5">
        <f>ROUND(E8*G14,0)</f>
        <v>0</v>
      </c>
      <c r="H8" s="21">
        <f>IF(E8=0,0,G8/E8)</f>
        <v>0</v>
      </c>
      <c r="I8" s="5">
        <f>ROUND(G8*I14,0)</f>
        <v>0</v>
      </c>
      <c r="J8" s="21">
        <f>IF(G8=0,0,I8/G8)</f>
        <v>0</v>
      </c>
      <c r="K8" s="5">
        <f>ROUND(I8*K14,0)</f>
        <v>0</v>
      </c>
      <c r="L8" s="21">
        <f>IF(I8=0,0,K8/I8)</f>
        <v>0</v>
      </c>
      <c r="M8" s="5">
        <f>ROUND(K8*M14,0)</f>
        <v>0</v>
      </c>
      <c r="N8" s="21">
        <f>IF(K8=0,0,M8/K8)</f>
        <v>0</v>
      </c>
    </row>
    <row r="9" spans="1:14" ht="30" x14ac:dyDescent="0.2">
      <c r="A9" s="12" t="s">
        <v>14</v>
      </c>
      <c r="B9" s="5"/>
      <c r="C9" s="5"/>
      <c r="D9" s="21">
        <f t="shared" si="0"/>
        <v>0</v>
      </c>
      <c r="E9" s="5"/>
      <c r="F9" s="21">
        <f t="shared" si="1"/>
        <v>0</v>
      </c>
      <c r="G9" s="5">
        <f>E9</f>
        <v>0</v>
      </c>
      <c r="H9" s="21">
        <f>AVERAGE(D9,F9)</f>
        <v>0</v>
      </c>
      <c r="I9" s="5">
        <f t="shared" ref="I9:N9" si="2">G9</f>
        <v>0</v>
      </c>
      <c r="J9" s="21">
        <f t="shared" si="2"/>
        <v>0</v>
      </c>
      <c r="K9" s="5">
        <f t="shared" si="2"/>
        <v>0</v>
      </c>
      <c r="L9" s="21">
        <f t="shared" si="2"/>
        <v>0</v>
      </c>
      <c r="M9" s="5">
        <f t="shared" si="2"/>
        <v>0</v>
      </c>
      <c r="N9" s="21">
        <f t="shared" si="2"/>
        <v>0</v>
      </c>
    </row>
    <row r="10" spans="1:14" ht="30" x14ac:dyDescent="0.2">
      <c r="A10" s="4" t="s">
        <v>3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</row>
    <row r="11" spans="1:14" ht="60" x14ac:dyDescent="0.2">
      <c r="A11" s="12" t="s">
        <v>12</v>
      </c>
      <c r="B11" s="5"/>
      <c r="C11" s="5"/>
      <c r="D11" s="21">
        <f t="shared" ref="D11:D13" si="3">IF(B11=0,0,C11/B11)</f>
        <v>0</v>
      </c>
      <c r="E11" s="5"/>
      <c r="F11" s="21">
        <f>IF(C11=0,0,E11/C11)</f>
        <v>0</v>
      </c>
      <c r="G11" s="5">
        <f>ROUND(E11*G14,0)</f>
        <v>0</v>
      </c>
      <c r="H11" s="21">
        <f>IF(E11=0,0,G11/E11)</f>
        <v>0</v>
      </c>
      <c r="I11" s="5">
        <f>ROUND(G11*I14,0)</f>
        <v>0</v>
      </c>
      <c r="J11" s="21">
        <f>IF(G11=0,0,I11/G11)</f>
        <v>0</v>
      </c>
      <c r="K11" s="5">
        <f>ROUND(I11*K14,0)</f>
        <v>0</v>
      </c>
      <c r="L11" s="21">
        <f>IF(I11=0,0,K11/I11)</f>
        <v>0</v>
      </c>
      <c r="M11" s="5">
        <f>ROUND(K11*M14,0)</f>
        <v>0</v>
      </c>
      <c r="N11" s="21">
        <f>IF(K11=0,0,M11/K11)</f>
        <v>0</v>
      </c>
    </row>
    <row r="12" spans="1:14" x14ac:dyDescent="0.2">
      <c r="A12" s="12" t="s">
        <v>13</v>
      </c>
      <c r="B12" s="5"/>
      <c r="C12" s="5"/>
      <c r="D12" s="21">
        <f t="shared" si="3"/>
        <v>0</v>
      </c>
      <c r="E12" s="5"/>
      <c r="F12" s="21">
        <f t="shared" ref="F12:F13" si="4">IF(C12=0,0,E12/C12)</f>
        <v>0</v>
      </c>
      <c r="G12" s="5">
        <f>ROUND(E12*G14,0)</f>
        <v>0</v>
      </c>
      <c r="H12" s="21">
        <f>IF(E12=0,0,G12/E12)</f>
        <v>0</v>
      </c>
      <c r="I12" s="5">
        <f>ROUND(G12*I14,0)</f>
        <v>0</v>
      </c>
      <c r="J12" s="21">
        <f>IF(G12=0,0,I12/G12)</f>
        <v>0</v>
      </c>
      <c r="K12" s="5">
        <f>ROUND(I12*K14,0)</f>
        <v>0</v>
      </c>
      <c r="L12" s="21">
        <f>IF(I12=0,0,K12/I12)</f>
        <v>0</v>
      </c>
      <c r="M12" s="5">
        <f>ROUND(K12*M14,0)</f>
        <v>0</v>
      </c>
      <c r="N12" s="21">
        <f>IF(K12=0,0,M12/K12)</f>
        <v>0</v>
      </c>
    </row>
    <row r="13" spans="1:14" ht="30" x14ac:dyDescent="0.2">
      <c r="A13" s="12" t="s">
        <v>14</v>
      </c>
      <c r="B13" s="5"/>
      <c r="C13" s="5"/>
      <c r="D13" s="21">
        <f t="shared" si="3"/>
        <v>0</v>
      </c>
      <c r="E13" s="5"/>
      <c r="F13" s="21">
        <f t="shared" si="4"/>
        <v>0</v>
      </c>
      <c r="G13" s="5">
        <f>E13</f>
        <v>0</v>
      </c>
      <c r="H13" s="21">
        <f>AVERAGE(D13,F13)</f>
        <v>0</v>
      </c>
      <c r="I13" s="5">
        <f>G13</f>
        <v>0</v>
      </c>
      <c r="J13" s="21">
        <f t="shared" ref="J13" si="5">H13</f>
        <v>0</v>
      </c>
      <c r="K13" s="5">
        <f>I13</f>
        <v>0</v>
      </c>
      <c r="L13" s="21">
        <f t="shared" ref="L13" si="6">J13</f>
        <v>0</v>
      </c>
      <c r="M13" s="5">
        <f>K13</f>
        <v>0</v>
      </c>
      <c r="N13" s="21">
        <f t="shared" ref="N13" si="7">L13</f>
        <v>0</v>
      </c>
    </row>
    <row r="14" spans="1:14" ht="30" x14ac:dyDescent="0.2">
      <c r="A14" s="14" t="s">
        <v>16</v>
      </c>
      <c r="B14" s="15" t="s">
        <v>11</v>
      </c>
      <c r="C14" s="15" t="s">
        <v>11</v>
      </c>
      <c r="D14" s="15" t="s">
        <v>11</v>
      </c>
      <c r="E14" s="15" t="s">
        <v>11</v>
      </c>
      <c r="F14" s="15" t="s">
        <v>11</v>
      </c>
      <c r="G14" s="16"/>
      <c r="H14" s="15" t="s">
        <v>11</v>
      </c>
      <c r="I14" s="16"/>
      <c r="J14" s="15" t="s">
        <v>11</v>
      </c>
      <c r="K14" s="16"/>
      <c r="L14" s="15" t="s">
        <v>11</v>
      </c>
      <c r="M14" s="16"/>
      <c r="N14" s="15" t="s">
        <v>11</v>
      </c>
    </row>
    <row r="15" spans="1:14" x14ac:dyDescent="0.2">
      <c r="A15" s="8" t="s">
        <v>4</v>
      </c>
      <c r="B15" s="9">
        <f>IF(B27=0,0,B28/B27)</f>
        <v>0</v>
      </c>
      <c r="C15" s="9">
        <f>IF(C27=0,0,C28/C27)</f>
        <v>0</v>
      </c>
      <c r="D15" s="9" t="s">
        <v>11</v>
      </c>
      <c r="E15" s="9">
        <f t="shared" ref="E15" si="8">IF(E27=0,0,E28/E27)</f>
        <v>0</v>
      </c>
      <c r="F15" s="9" t="s">
        <v>11</v>
      </c>
      <c r="G15" s="17">
        <f>ROUND(IF(AVERAGE(B15,C15,E15)&gt;1,1,AVERAGE(B15,C15,E15)),4)</f>
        <v>0</v>
      </c>
      <c r="H15" s="9" t="s">
        <v>11</v>
      </c>
      <c r="I15" s="17">
        <f>G15</f>
        <v>0</v>
      </c>
      <c r="J15" s="9" t="s">
        <v>11</v>
      </c>
      <c r="K15" s="17">
        <f>I15</f>
        <v>0</v>
      </c>
      <c r="L15" s="9" t="s">
        <v>11</v>
      </c>
      <c r="M15" s="17">
        <f t="shared" ref="M15" si="9">K15</f>
        <v>0</v>
      </c>
      <c r="N15" s="9" t="s">
        <v>11</v>
      </c>
    </row>
    <row r="16" spans="1:14" ht="45" x14ac:dyDescent="0.2">
      <c r="A16" s="4" t="s">
        <v>10</v>
      </c>
      <c r="B16" s="11" t="s">
        <v>11</v>
      </c>
      <c r="C16" s="11" t="s">
        <v>11</v>
      </c>
      <c r="D16" s="11" t="s">
        <v>11</v>
      </c>
      <c r="E16" s="11" t="s">
        <v>11</v>
      </c>
      <c r="F16" s="11" t="s">
        <v>11</v>
      </c>
      <c r="G16" s="11">
        <v>0.17</v>
      </c>
      <c r="H16" s="11" t="s">
        <v>11</v>
      </c>
      <c r="I16" s="11">
        <v>0.17</v>
      </c>
      <c r="J16" s="11" t="s">
        <v>11</v>
      </c>
      <c r="K16" s="11">
        <v>0.17</v>
      </c>
      <c r="L16" s="11" t="s">
        <v>11</v>
      </c>
      <c r="M16" s="11">
        <v>0.17</v>
      </c>
      <c r="N16" s="11" t="s">
        <v>11</v>
      </c>
    </row>
    <row r="17" spans="1:14" ht="30" x14ac:dyDescent="0.2">
      <c r="A17" s="4" t="s">
        <v>5</v>
      </c>
      <c r="B17" s="5" t="s">
        <v>11</v>
      </c>
      <c r="C17" s="5" t="s">
        <v>11</v>
      </c>
      <c r="D17" s="5" t="s">
        <v>11</v>
      </c>
      <c r="E17" s="5" t="s">
        <v>11</v>
      </c>
      <c r="F17" s="5" t="s">
        <v>11</v>
      </c>
      <c r="G17" s="5">
        <f>ROUND(((G7*G16-G11)+(G8*G16-G12)+(G9*G16-G13))*G15,0)</f>
        <v>0</v>
      </c>
      <c r="H17" s="5" t="s">
        <v>11</v>
      </c>
      <c r="I17" s="5">
        <f>ROUND(((I7*I16-I11)+(I8*I16-I12)+(I9*I16-I13))*I15,0)</f>
        <v>0</v>
      </c>
      <c r="J17" s="5" t="s">
        <v>11</v>
      </c>
      <c r="K17" s="5">
        <f>ROUND(((K7*K16-K11)+(K8*K16-K12)+(K9*K16-K13))*K15,0)</f>
        <v>0</v>
      </c>
      <c r="L17" s="5" t="s">
        <v>11</v>
      </c>
      <c r="M17" s="5">
        <f>ROUND(((M7*M16-M11)+(M8*M16-M12)+(M9*M16-M13))*M15,0)</f>
        <v>0</v>
      </c>
      <c r="N17" s="5" t="s">
        <v>11</v>
      </c>
    </row>
    <row r="18" spans="1:14" ht="28.5" x14ac:dyDescent="0.2">
      <c r="A18" s="6" t="s">
        <v>6</v>
      </c>
      <c r="B18" s="5" t="s">
        <v>11</v>
      </c>
      <c r="C18" s="5" t="s">
        <v>11</v>
      </c>
      <c r="D18" s="5" t="s">
        <v>11</v>
      </c>
      <c r="E18" s="5" t="s">
        <v>11</v>
      </c>
      <c r="F18" s="5" t="s">
        <v>11</v>
      </c>
      <c r="G18" s="7">
        <f>G19+G20+G21+G22+G23+G26+G24+G25</f>
        <v>0</v>
      </c>
      <c r="H18" s="5" t="s">
        <v>11</v>
      </c>
      <c r="I18" s="7">
        <f>I19+I20+I21+I22+I23+I26+I24+I25</f>
        <v>0</v>
      </c>
      <c r="J18" s="5" t="s">
        <v>11</v>
      </c>
      <c r="K18" s="7">
        <f>K19+K20+K21+K22+K23+K26+K24+K25</f>
        <v>0</v>
      </c>
      <c r="L18" s="5" t="s">
        <v>11</v>
      </c>
      <c r="M18" s="7">
        <f>M19+M20+M21+M22+M23+M26+M24+M25</f>
        <v>0</v>
      </c>
      <c r="N18" s="5" t="s">
        <v>11</v>
      </c>
    </row>
    <row r="19" spans="1:14" ht="30" x14ac:dyDescent="0.2">
      <c r="A19" s="10" t="s">
        <v>8</v>
      </c>
      <c r="B19" s="5" t="s">
        <v>11</v>
      </c>
      <c r="C19" s="5" t="s">
        <v>11</v>
      </c>
      <c r="D19" s="5" t="s">
        <v>11</v>
      </c>
      <c r="E19" s="5" t="s">
        <v>11</v>
      </c>
      <c r="F19" s="5" t="s">
        <v>11</v>
      </c>
      <c r="G19" s="5"/>
      <c r="H19" s="5" t="s">
        <v>11</v>
      </c>
      <c r="I19" s="5"/>
      <c r="J19" s="5" t="s">
        <v>11</v>
      </c>
      <c r="K19" s="5"/>
      <c r="L19" s="5" t="s">
        <v>11</v>
      </c>
      <c r="M19" s="5"/>
      <c r="N19" s="5" t="s">
        <v>11</v>
      </c>
    </row>
    <row r="20" spans="1:14" ht="30" x14ac:dyDescent="0.2">
      <c r="A20" s="10" t="s">
        <v>9</v>
      </c>
      <c r="B20" s="5" t="s">
        <v>11</v>
      </c>
      <c r="C20" s="5" t="s">
        <v>11</v>
      </c>
      <c r="D20" s="5" t="s">
        <v>11</v>
      </c>
      <c r="E20" s="5" t="s">
        <v>11</v>
      </c>
      <c r="F20" s="5" t="s">
        <v>11</v>
      </c>
      <c r="G20" s="5"/>
      <c r="H20" s="5" t="s">
        <v>11</v>
      </c>
      <c r="I20" s="5"/>
      <c r="J20" s="5" t="s">
        <v>11</v>
      </c>
      <c r="K20" s="5"/>
      <c r="L20" s="5" t="s">
        <v>11</v>
      </c>
      <c r="M20" s="5"/>
      <c r="N20" s="5" t="s">
        <v>11</v>
      </c>
    </row>
    <row r="21" spans="1:14" x14ac:dyDescent="0.2">
      <c r="A21" s="10" t="s">
        <v>22</v>
      </c>
      <c r="B21" s="5" t="s">
        <v>11</v>
      </c>
      <c r="C21" s="5" t="s">
        <v>11</v>
      </c>
      <c r="D21" s="5" t="s">
        <v>11</v>
      </c>
      <c r="E21" s="5" t="s">
        <v>11</v>
      </c>
      <c r="F21" s="5" t="s">
        <v>11</v>
      </c>
      <c r="G21" s="5"/>
      <c r="H21" s="5" t="s">
        <v>11</v>
      </c>
      <c r="I21" s="5"/>
      <c r="J21" s="5" t="s">
        <v>11</v>
      </c>
      <c r="K21" s="5"/>
      <c r="L21" s="5" t="s">
        <v>11</v>
      </c>
      <c r="M21" s="5"/>
      <c r="N21" s="5" t="s">
        <v>11</v>
      </c>
    </row>
    <row r="22" spans="1:14" x14ac:dyDescent="0.2">
      <c r="A22" s="10" t="s">
        <v>7</v>
      </c>
      <c r="B22" s="5" t="s">
        <v>11</v>
      </c>
      <c r="C22" s="5" t="s">
        <v>11</v>
      </c>
      <c r="D22" s="5" t="s">
        <v>11</v>
      </c>
      <c r="E22" s="5" t="s">
        <v>11</v>
      </c>
      <c r="F22" s="5" t="s">
        <v>11</v>
      </c>
      <c r="G22" s="5"/>
      <c r="H22" s="5" t="s">
        <v>11</v>
      </c>
      <c r="I22" s="5"/>
      <c r="J22" s="5" t="s">
        <v>11</v>
      </c>
      <c r="K22" s="5"/>
      <c r="L22" s="5" t="s">
        <v>11</v>
      </c>
      <c r="M22" s="5"/>
      <c r="N22" s="5" t="s">
        <v>11</v>
      </c>
    </row>
    <row r="23" spans="1:14" ht="45" x14ac:dyDescent="0.2">
      <c r="A23" s="10" t="s">
        <v>17</v>
      </c>
      <c r="B23" s="5" t="s">
        <v>11</v>
      </c>
      <c r="C23" s="5" t="s">
        <v>11</v>
      </c>
      <c r="D23" s="5" t="s">
        <v>11</v>
      </c>
      <c r="E23" s="5" t="s">
        <v>11</v>
      </c>
      <c r="F23" s="5" t="s">
        <v>11</v>
      </c>
      <c r="G23" s="5"/>
      <c r="H23" s="5" t="s">
        <v>11</v>
      </c>
      <c r="I23" s="5"/>
      <c r="J23" s="5" t="s">
        <v>11</v>
      </c>
      <c r="K23" s="5"/>
      <c r="L23" s="5" t="s">
        <v>11</v>
      </c>
      <c r="M23" s="5"/>
      <c r="N23" s="5" t="s">
        <v>11</v>
      </c>
    </row>
    <row r="24" spans="1:14" ht="45" x14ac:dyDescent="0.2">
      <c r="A24" s="10" t="s">
        <v>21</v>
      </c>
      <c r="B24" s="5" t="s">
        <v>11</v>
      </c>
      <c r="C24" s="5" t="s">
        <v>11</v>
      </c>
      <c r="D24" s="5" t="s">
        <v>11</v>
      </c>
      <c r="E24" s="5" t="s">
        <v>11</v>
      </c>
      <c r="F24" s="5" t="s">
        <v>11</v>
      </c>
      <c r="G24" s="5"/>
      <c r="H24" s="5" t="s">
        <v>11</v>
      </c>
      <c r="I24" s="5"/>
      <c r="J24" s="5" t="s">
        <v>11</v>
      </c>
      <c r="K24" s="5"/>
      <c r="L24" s="5" t="s">
        <v>11</v>
      </c>
      <c r="M24" s="5"/>
      <c r="N24" s="5" t="s">
        <v>11</v>
      </c>
    </row>
    <row r="25" spans="1:14" x14ac:dyDescent="0.2">
      <c r="A25" s="10" t="s">
        <v>23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x14ac:dyDescent="0.2">
      <c r="A26" s="10" t="s">
        <v>24</v>
      </c>
      <c r="B26" s="5" t="s">
        <v>11</v>
      </c>
      <c r="C26" s="5" t="s">
        <v>11</v>
      </c>
      <c r="D26" s="5" t="s">
        <v>11</v>
      </c>
      <c r="E26" s="5" t="s">
        <v>11</v>
      </c>
      <c r="F26" s="5" t="s">
        <v>11</v>
      </c>
      <c r="G26" s="5"/>
      <c r="H26" s="5" t="s">
        <v>11</v>
      </c>
      <c r="I26" s="5"/>
      <c r="J26" s="5" t="s">
        <v>11</v>
      </c>
      <c r="K26" s="5"/>
      <c r="L26" s="5" t="s">
        <v>11</v>
      </c>
      <c r="M26" s="5"/>
      <c r="N26" s="5" t="s">
        <v>11</v>
      </c>
    </row>
    <row r="27" spans="1:14" x14ac:dyDescent="0.2">
      <c r="A27" s="4" t="s">
        <v>19</v>
      </c>
      <c r="B27" s="5"/>
      <c r="C27" s="5"/>
      <c r="D27" s="21">
        <f t="shared" ref="D27:D28" si="10">IF(B27=0,0,C27/B27)</f>
        <v>0</v>
      </c>
      <c r="E27" s="5"/>
      <c r="F27" s="21">
        <f>IF(C27=0,0,E27/C27)</f>
        <v>0</v>
      </c>
      <c r="G27" s="5" t="s">
        <v>11</v>
      </c>
      <c r="H27" s="5" t="s">
        <v>11</v>
      </c>
      <c r="I27" s="5" t="s">
        <v>11</v>
      </c>
      <c r="J27" s="5" t="s">
        <v>11</v>
      </c>
      <c r="K27" s="5" t="s">
        <v>11</v>
      </c>
      <c r="L27" s="5" t="s">
        <v>11</v>
      </c>
      <c r="M27" s="5" t="s">
        <v>11</v>
      </c>
      <c r="N27" s="5" t="s">
        <v>11</v>
      </c>
    </row>
    <row r="28" spans="1:14" x14ac:dyDescent="0.2">
      <c r="A28" s="23" t="s">
        <v>18</v>
      </c>
      <c r="B28" s="24"/>
      <c r="C28" s="24"/>
      <c r="D28" s="25">
        <f t="shared" si="10"/>
        <v>0</v>
      </c>
      <c r="E28" s="24"/>
      <c r="F28" s="25">
        <f t="shared" ref="F28:N28" si="11">IF(C28=0,0,E28/C28)</f>
        <v>0</v>
      </c>
      <c r="G28" s="24">
        <f>ROUND(G17+G18,0)</f>
        <v>0</v>
      </c>
      <c r="H28" s="25">
        <f t="shared" si="11"/>
        <v>0</v>
      </c>
      <c r="I28" s="24">
        <f t="shared" ref="I28:M28" si="12">ROUND(I17+I18,0)</f>
        <v>0</v>
      </c>
      <c r="J28" s="25">
        <f t="shared" si="11"/>
        <v>0</v>
      </c>
      <c r="K28" s="24">
        <f t="shared" si="12"/>
        <v>0</v>
      </c>
      <c r="L28" s="25">
        <f t="shared" si="11"/>
        <v>0</v>
      </c>
      <c r="M28" s="24">
        <f t="shared" si="12"/>
        <v>0</v>
      </c>
      <c r="N28" s="25">
        <f t="shared" si="11"/>
        <v>0</v>
      </c>
    </row>
  </sheetData>
  <mergeCells count="3">
    <mergeCell ref="M2:N2"/>
    <mergeCell ref="A3:N3"/>
    <mergeCell ref="A1:N1"/>
  </mergeCells>
  <printOptions horizontalCentered="1"/>
  <pageMargins left="0" right="0" top="0.31496062992125984" bottom="0" header="0" footer="0"/>
  <pageSetup paperSize="9" scale="6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zoomScaleNormal="100" zoomScaleSheetLayoutView="80" workbookViewId="0">
      <selection activeCell="A2" sqref="A2"/>
    </sheetView>
  </sheetViews>
  <sheetFormatPr defaultRowHeight="15.75" x14ac:dyDescent="0.2"/>
  <cols>
    <col min="1" max="1" width="40" style="175" customWidth="1"/>
    <col min="2" max="2" width="14.42578125" style="200" customWidth="1"/>
    <col min="3" max="3" width="14.5703125" style="200" customWidth="1"/>
    <col min="4" max="4" width="10.7109375" style="200" customWidth="1"/>
    <col min="5" max="5" width="14.42578125" style="187" customWidth="1"/>
    <col min="6" max="6" width="10.7109375" style="187" customWidth="1"/>
    <col min="7" max="7" width="13.28515625" style="187" customWidth="1"/>
    <col min="8" max="8" width="10.7109375" style="187" customWidth="1"/>
    <col min="9" max="9" width="14.85546875" style="187" customWidth="1"/>
    <col min="10" max="10" width="10.7109375" style="187" customWidth="1"/>
    <col min="11" max="11" width="15.85546875" style="174" customWidth="1"/>
    <col min="12" max="12" width="10.7109375" style="174" customWidth="1"/>
    <col min="13" max="16384" width="9.140625" style="187"/>
  </cols>
  <sheetData>
    <row r="1" spans="1:12" s="174" customFormat="1" x14ac:dyDescent="0.2">
      <c r="A1" s="162">
        <v>124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s="174" customFormat="1" ht="37.5" customHeight="1" x14ac:dyDescent="0.2">
      <c r="A2" s="175"/>
      <c r="B2" s="200"/>
      <c r="C2" s="200"/>
      <c r="D2" s="200"/>
      <c r="E2" s="187"/>
      <c r="F2" s="187"/>
      <c r="G2" s="187"/>
      <c r="H2" s="187"/>
      <c r="I2" s="201"/>
      <c r="J2" s="201"/>
      <c r="K2" s="176" t="s">
        <v>127</v>
      </c>
      <c r="L2" s="176"/>
    </row>
    <row r="3" spans="1:12" s="174" customFormat="1" ht="40.5" customHeight="1" x14ac:dyDescent="0.2">
      <c r="A3" s="177" t="s">
        <v>128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s="174" customFormat="1" x14ac:dyDescent="0.2">
      <c r="A4" s="166"/>
      <c r="B4" s="166"/>
      <c r="C4" s="166"/>
      <c r="D4" s="166"/>
      <c r="E4" s="187"/>
      <c r="F4" s="187"/>
      <c r="G4" s="187"/>
      <c r="H4" s="187"/>
      <c r="I4" s="187"/>
      <c r="J4" s="187"/>
      <c r="L4" s="167" t="s">
        <v>0</v>
      </c>
    </row>
    <row r="5" spans="1:12" s="174" customFormat="1" ht="42.75" x14ac:dyDescent="0.2">
      <c r="A5" s="168" t="s">
        <v>1</v>
      </c>
      <c r="B5" s="178" t="s">
        <v>26</v>
      </c>
      <c r="C5" s="178" t="s">
        <v>27</v>
      </c>
      <c r="D5" s="178" t="s">
        <v>20</v>
      </c>
      <c r="E5" s="178" t="s">
        <v>28</v>
      </c>
      <c r="F5" s="178" t="s">
        <v>20</v>
      </c>
      <c r="G5" s="178" t="s">
        <v>29</v>
      </c>
      <c r="H5" s="178" t="s">
        <v>20</v>
      </c>
      <c r="I5" s="178" t="s">
        <v>30</v>
      </c>
      <c r="J5" s="178" t="s">
        <v>20</v>
      </c>
      <c r="K5" s="178" t="s">
        <v>31</v>
      </c>
      <c r="L5" s="178" t="s">
        <v>20</v>
      </c>
    </row>
    <row r="6" spans="1:12" s="174" customFormat="1" x14ac:dyDescent="0.2">
      <c r="A6" s="179" t="s">
        <v>119</v>
      </c>
      <c r="B6" s="180"/>
      <c r="C6" s="180"/>
      <c r="D6" s="181">
        <f>IF(B6=0,0,C6/B6)</f>
        <v>0</v>
      </c>
      <c r="E6" s="180">
        <f>ROUND(C6*E8,0)</f>
        <v>0</v>
      </c>
      <c r="F6" s="181">
        <f>IF(C6=0,0,E6/C6)</f>
        <v>0</v>
      </c>
      <c r="G6" s="180">
        <f>ROUND(E6*G8,0)</f>
        <v>0</v>
      </c>
      <c r="H6" s="181">
        <f>IF(E6=0,0,G6/E6)</f>
        <v>0</v>
      </c>
      <c r="I6" s="180">
        <f>ROUND(G6*I8,0)</f>
        <v>0</v>
      </c>
      <c r="J6" s="181">
        <f>IF(G6=0,0,I6/G6)</f>
        <v>0</v>
      </c>
      <c r="K6" s="180">
        <f>ROUND(I6*K8,0)</f>
        <v>0</v>
      </c>
      <c r="L6" s="181">
        <f>IF(I6=0,0,K6/I6)</f>
        <v>0</v>
      </c>
    </row>
    <row r="7" spans="1:12" s="174" customFormat="1" x14ac:dyDescent="0.2">
      <c r="A7" s="179" t="s">
        <v>120</v>
      </c>
      <c r="B7" s="180"/>
      <c r="C7" s="180"/>
      <c r="D7" s="181">
        <f>IF(B7=0,0,C7/B7)</f>
        <v>0</v>
      </c>
      <c r="E7" s="180">
        <f>ROUND(IF(Ставки!D6=0,0,C7*E8*(Ставки!E6/Ставки!D6)),0)</f>
        <v>0</v>
      </c>
      <c r="F7" s="202">
        <f>ROUND(IF(C7=0,0,E7/C7),4)</f>
        <v>0</v>
      </c>
      <c r="G7" s="180">
        <f>ROUND(IF(Ставки!E6=0,0,E7*F7*(Ставки!F6/Ставки!E6)),0)</f>
        <v>0</v>
      </c>
      <c r="H7" s="202">
        <f>ROUND(IF(E7=0,0,G7/E7),4)</f>
        <v>0</v>
      </c>
      <c r="I7" s="180">
        <f>ROUND(IF(Ставки!G6=0,0,G7*H7*(Ставки!H6/Ставки!G6)),0)</f>
        <v>0</v>
      </c>
      <c r="J7" s="202">
        <f>ROUND(IF(G7=0,0,I7/G7),4)</f>
        <v>0</v>
      </c>
      <c r="K7" s="180">
        <f>ROUND(IF(Ставки!G6=0,0,I7*J7*(Ставки!H6/Ставки!G6)),0)</f>
        <v>0</v>
      </c>
      <c r="L7" s="181">
        <f>IF(I7=0,0,K7/I7)</f>
        <v>0</v>
      </c>
    </row>
    <row r="8" spans="1:12" s="174" customFormat="1" x14ac:dyDescent="0.2">
      <c r="A8" s="182" t="s">
        <v>121</v>
      </c>
      <c r="B8" s="183" t="s">
        <v>11</v>
      </c>
      <c r="C8" s="183" t="s">
        <v>11</v>
      </c>
      <c r="D8" s="183" t="s">
        <v>11</v>
      </c>
      <c r="E8" s="184">
        <f>'182 1 03 02021'!E8</f>
        <v>0</v>
      </c>
      <c r="F8" s="183" t="s">
        <v>11</v>
      </c>
      <c r="G8" s="184">
        <f>'182 1 03 02021'!G8</f>
        <v>0</v>
      </c>
      <c r="H8" s="183" t="s">
        <v>11</v>
      </c>
      <c r="I8" s="184">
        <f>'182 1 03 02021'!I8</f>
        <v>0</v>
      </c>
      <c r="J8" s="183" t="s">
        <v>11</v>
      </c>
      <c r="K8" s="184">
        <f>'182 1 03 02021'!K8</f>
        <v>0</v>
      </c>
      <c r="L8" s="183" t="s">
        <v>11</v>
      </c>
    </row>
    <row r="9" spans="1:12" s="174" customFormat="1" x14ac:dyDescent="0.2">
      <c r="A9" s="185" t="s">
        <v>122</v>
      </c>
      <c r="B9" s="17">
        <f>IF(B19=0,0,B20/B19)</f>
        <v>0</v>
      </c>
      <c r="C9" s="17">
        <f>IF(C19=0,0,C20/C19)</f>
        <v>0</v>
      </c>
      <c r="D9" s="186" t="s">
        <v>11</v>
      </c>
      <c r="E9" s="17">
        <f>ROUND(IF(AVERAGE(C9,B9)&gt;1,1,AVERAGE(C9,B9)),4)</f>
        <v>0</v>
      </c>
      <c r="F9" s="186" t="s">
        <v>11</v>
      </c>
      <c r="G9" s="17">
        <f>E9</f>
        <v>0</v>
      </c>
      <c r="H9" s="186" t="s">
        <v>11</v>
      </c>
      <c r="I9" s="17">
        <f>G9</f>
        <v>0</v>
      </c>
      <c r="J9" s="186" t="s">
        <v>11</v>
      </c>
      <c r="K9" s="17">
        <f t="shared" ref="K9" si="0">I9</f>
        <v>0</v>
      </c>
      <c r="L9" s="186" t="s">
        <v>11</v>
      </c>
    </row>
    <row r="10" spans="1:12" s="174" customFormat="1" ht="30" x14ac:dyDescent="0.2">
      <c r="A10" s="179" t="s">
        <v>123</v>
      </c>
      <c r="B10" s="180"/>
      <c r="C10" s="180"/>
      <c r="D10" s="181">
        <f>IF(B10=0,0,C10/B10)</f>
        <v>0</v>
      </c>
      <c r="E10" s="180"/>
      <c r="F10" s="181">
        <f>IF(C10=0,0,E10/C10)</f>
        <v>0</v>
      </c>
      <c r="G10" s="180">
        <f>ROUND(E11/12,0)</f>
        <v>0</v>
      </c>
      <c r="H10" s="181">
        <f>IF(E10=0,0,G10/E10)</f>
        <v>0</v>
      </c>
      <c r="I10" s="180">
        <f>ROUND(G11/12,0)</f>
        <v>0</v>
      </c>
      <c r="J10" s="181">
        <f>IF(G10=0,0,I10/G10)</f>
        <v>0</v>
      </c>
      <c r="K10" s="180">
        <f>ROUND(I11/12,0)</f>
        <v>0</v>
      </c>
      <c r="L10" s="181">
        <f>IF(I10=0,0,K10/I10)</f>
        <v>0</v>
      </c>
    </row>
    <row r="11" spans="1:12" s="174" customFormat="1" ht="30" x14ac:dyDescent="0.2">
      <c r="A11" s="188" t="s">
        <v>124</v>
      </c>
      <c r="B11" s="186" t="s">
        <v>11</v>
      </c>
      <c r="C11" s="186" t="s">
        <v>11</v>
      </c>
      <c r="D11" s="186" t="s">
        <v>11</v>
      </c>
      <c r="E11" s="180">
        <f>ROUND((((E6*Ставки!E$7)/1000)-E7)*E9,0)</f>
        <v>0</v>
      </c>
      <c r="F11" s="186" t="s">
        <v>11</v>
      </c>
      <c r="G11" s="180">
        <f>ROUND((((G6*Ставки!F$7)/1000)-G7)*G9,0)</f>
        <v>0</v>
      </c>
      <c r="H11" s="186" t="s">
        <v>11</v>
      </c>
      <c r="I11" s="180">
        <f>ROUND((((I6*Ставки!G$7)/1000)-I7)*I9,0)</f>
        <v>0</v>
      </c>
      <c r="J11" s="186" t="s">
        <v>11</v>
      </c>
      <c r="K11" s="180">
        <f>ROUND((((K6*Ставки!H$7)/1000)-K7)*K9,0)</f>
        <v>0</v>
      </c>
      <c r="L11" s="186" t="s">
        <v>11</v>
      </c>
    </row>
    <row r="12" spans="1:12" s="174" customFormat="1" ht="28.5" x14ac:dyDescent="0.2">
      <c r="A12" s="189" t="s">
        <v>6</v>
      </c>
      <c r="B12" s="186" t="s">
        <v>11</v>
      </c>
      <c r="C12" s="186" t="s">
        <v>11</v>
      </c>
      <c r="D12" s="186" t="s">
        <v>11</v>
      </c>
      <c r="E12" s="168">
        <f>E13+E14+E15+E16+E17+E18</f>
        <v>0</v>
      </c>
      <c r="F12" s="186" t="s">
        <v>11</v>
      </c>
      <c r="G12" s="168">
        <f t="shared" ref="G12:K12" si="1">G13+G14+G15+G16+G17+G18</f>
        <v>0</v>
      </c>
      <c r="H12" s="186" t="s">
        <v>11</v>
      </c>
      <c r="I12" s="168">
        <f t="shared" si="1"/>
        <v>0</v>
      </c>
      <c r="J12" s="186" t="s">
        <v>11</v>
      </c>
      <c r="K12" s="168">
        <f t="shared" si="1"/>
        <v>0</v>
      </c>
      <c r="L12" s="186" t="s">
        <v>11</v>
      </c>
    </row>
    <row r="13" spans="1:12" s="174" customFormat="1" ht="30" x14ac:dyDescent="0.2">
      <c r="A13" s="190" t="s">
        <v>8</v>
      </c>
      <c r="B13" s="186" t="s">
        <v>11</v>
      </c>
      <c r="C13" s="186" t="s">
        <v>11</v>
      </c>
      <c r="D13" s="186" t="s">
        <v>11</v>
      </c>
      <c r="E13" s="168"/>
      <c r="F13" s="186" t="s">
        <v>11</v>
      </c>
      <c r="G13" s="168"/>
      <c r="H13" s="186" t="s">
        <v>11</v>
      </c>
      <c r="I13" s="168"/>
      <c r="J13" s="186" t="s">
        <v>11</v>
      </c>
      <c r="K13" s="168"/>
      <c r="L13" s="186" t="s">
        <v>11</v>
      </c>
    </row>
    <row r="14" spans="1:12" s="174" customFormat="1" ht="30" x14ac:dyDescent="0.2">
      <c r="A14" s="190" t="s">
        <v>9</v>
      </c>
      <c r="B14" s="186" t="s">
        <v>11</v>
      </c>
      <c r="C14" s="186" t="s">
        <v>11</v>
      </c>
      <c r="D14" s="186" t="s">
        <v>11</v>
      </c>
      <c r="E14" s="168"/>
      <c r="F14" s="186" t="s">
        <v>11</v>
      </c>
      <c r="G14" s="168"/>
      <c r="H14" s="186" t="s">
        <v>11</v>
      </c>
      <c r="I14" s="168"/>
      <c r="J14" s="186" t="s">
        <v>11</v>
      </c>
      <c r="K14" s="168"/>
      <c r="L14" s="186" t="s">
        <v>11</v>
      </c>
    </row>
    <row r="15" spans="1:12" s="174" customFormat="1" x14ac:dyDescent="0.2">
      <c r="A15" s="190" t="s">
        <v>125</v>
      </c>
      <c r="B15" s="186" t="s">
        <v>11</v>
      </c>
      <c r="C15" s="186" t="s">
        <v>11</v>
      </c>
      <c r="D15" s="186" t="s">
        <v>11</v>
      </c>
      <c r="E15" s="168"/>
      <c r="F15" s="186" t="s">
        <v>11</v>
      </c>
      <c r="G15" s="168"/>
      <c r="H15" s="186" t="s">
        <v>11</v>
      </c>
      <c r="I15" s="168"/>
      <c r="J15" s="186" t="s">
        <v>11</v>
      </c>
      <c r="K15" s="168"/>
      <c r="L15" s="186" t="s">
        <v>11</v>
      </c>
    </row>
    <row r="16" spans="1:12" s="174" customFormat="1" x14ac:dyDescent="0.2">
      <c r="A16" s="191" t="s">
        <v>7</v>
      </c>
      <c r="B16" s="186" t="s">
        <v>11</v>
      </c>
      <c r="C16" s="186" t="s">
        <v>11</v>
      </c>
      <c r="D16" s="186" t="s">
        <v>11</v>
      </c>
      <c r="E16" s="168"/>
      <c r="F16" s="186" t="s">
        <v>11</v>
      </c>
      <c r="G16" s="168"/>
      <c r="H16" s="186" t="s">
        <v>11</v>
      </c>
      <c r="I16" s="168"/>
      <c r="J16" s="186" t="s">
        <v>11</v>
      </c>
      <c r="K16" s="168"/>
      <c r="L16" s="186" t="s">
        <v>11</v>
      </c>
    </row>
    <row r="17" spans="1:12" s="174" customFormat="1" x14ac:dyDescent="0.2">
      <c r="A17" s="191" t="s">
        <v>126</v>
      </c>
      <c r="B17" s="186" t="s">
        <v>11</v>
      </c>
      <c r="C17" s="186" t="s">
        <v>11</v>
      </c>
      <c r="D17" s="186" t="s">
        <v>11</v>
      </c>
      <c r="E17" s="168"/>
      <c r="F17" s="186" t="s">
        <v>11</v>
      </c>
      <c r="G17" s="168"/>
      <c r="H17" s="186" t="s">
        <v>11</v>
      </c>
      <c r="I17" s="168"/>
      <c r="J17" s="186" t="s">
        <v>11</v>
      </c>
      <c r="K17" s="168"/>
      <c r="L17" s="186" t="s">
        <v>11</v>
      </c>
    </row>
    <row r="18" spans="1:12" s="174" customFormat="1" ht="45" x14ac:dyDescent="0.2">
      <c r="A18" s="191" t="s">
        <v>21</v>
      </c>
      <c r="B18" s="186" t="s">
        <v>11</v>
      </c>
      <c r="C18" s="186" t="s">
        <v>11</v>
      </c>
      <c r="D18" s="186" t="s">
        <v>11</v>
      </c>
      <c r="E18" s="168"/>
      <c r="F18" s="186" t="s">
        <v>11</v>
      </c>
      <c r="G18" s="168"/>
      <c r="H18" s="186" t="s">
        <v>11</v>
      </c>
      <c r="I18" s="168"/>
      <c r="J18" s="186" t="s">
        <v>11</v>
      </c>
      <c r="K18" s="168"/>
      <c r="L18" s="186" t="s">
        <v>11</v>
      </c>
    </row>
    <row r="19" spans="1:12" s="174" customFormat="1" x14ac:dyDescent="0.2">
      <c r="A19" s="179" t="s">
        <v>19</v>
      </c>
      <c r="B19" s="203"/>
      <c r="C19" s="203"/>
      <c r="D19" s="193">
        <f>IF(B19=0,0,C19/B19)</f>
        <v>0</v>
      </c>
      <c r="E19" s="186" t="s">
        <v>11</v>
      </c>
      <c r="F19" s="186" t="s">
        <v>11</v>
      </c>
      <c r="G19" s="186" t="s">
        <v>11</v>
      </c>
      <c r="H19" s="186" t="s">
        <v>11</v>
      </c>
      <c r="I19" s="186" t="s">
        <v>11</v>
      </c>
      <c r="J19" s="186" t="s">
        <v>11</v>
      </c>
      <c r="K19" s="186" t="s">
        <v>11</v>
      </c>
      <c r="L19" s="186" t="s">
        <v>11</v>
      </c>
    </row>
    <row r="20" spans="1:12" s="174" customFormat="1" x14ac:dyDescent="0.2">
      <c r="A20" s="194" t="s">
        <v>18</v>
      </c>
      <c r="B20" s="195"/>
      <c r="C20" s="195"/>
      <c r="D20" s="196">
        <f>IF(B20=0,0,C20/B20)</f>
        <v>0</v>
      </c>
      <c r="E20" s="197">
        <f>ROUND(E11+E12-G10+E10,0)</f>
        <v>0</v>
      </c>
      <c r="F20" s="198">
        <f t="shared" ref="F20" si="2">IF(C20=0,0,E20/C20)</f>
        <v>0</v>
      </c>
      <c r="G20" s="197">
        <f>ROUND(G11+G12-I10+G10,0)</f>
        <v>0</v>
      </c>
      <c r="H20" s="198">
        <f t="shared" ref="H20:L20" si="3">IF(E20=0,0,G20/E20)</f>
        <v>0</v>
      </c>
      <c r="I20" s="197">
        <f>ROUND(I11+I12-K10+I10,0)</f>
        <v>0</v>
      </c>
      <c r="J20" s="198">
        <f t="shared" si="3"/>
        <v>0</v>
      </c>
      <c r="K20" s="197">
        <f>ROUND(K11+K12-K11/12+K10,0)</f>
        <v>0</v>
      </c>
      <c r="L20" s="198">
        <f t="shared" si="3"/>
        <v>0</v>
      </c>
    </row>
    <row r="23" spans="1:12" x14ac:dyDescent="0.2">
      <c r="B23" s="204"/>
      <c r="C23" s="204"/>
      <c r="E23" s="204"/>
    </row>
  </sheetData>
  <mergeCells count="2">
    <mergeCell ref="A1:L1"/>
    <mergeCell ref="K2:L2"/>
  </mergeCells>
  <printOptions horizontalCentered="1"/>
  <pageMargins left="0" right="0" top="0.31496062992125984" bottom="0" header="0" footer="0"/>
  <pageSetup paperSize="9" scale="8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Normal="100" workbookViewId="0">
      <selection activeCell="A2" sqref="A2"/>
    </sheetView>
  </sheetViews>
  <sheetFormatPr defaultRowHeight="15.75" x14ac:dyDescent="0.2"/>
  <cols>
    <col min="1" max="1" width="42.42578125" style="175" customWidth="1"/>
    <col min="2" max="2" width="14.42578125" style="200" customWidth="1"/>
    <col min="3" max="3" width="14.5703125" style="200" customWidth="1"/>
    <col min="4" max="4" width="10.7109375" style="200" customWidth="1"/>
    <col min="5" max="5" width="14.42578125" style="187" customWidth="1"/>
    <col min="6" max="6" width="10.7109375" style="187" customWidth="1"/>
    <col min="7" max="7" width="13.28515625" style="187" customWidth="1"/>
    <col min="8" max="8" width="10.7109375" style="187" customWidth="1"/>
    <col min="9" max="9" width="14.85546875" style="187" customWidth="1"/>
    <col min="10" max="10" width="10.7109375" style="187" customWidth="1"/>
    <col min="11" max="11" width="15.85546875" style="174" customWidth="1"/>
    <col min="12" max="12" width="10.7109375" style="174" customWidth="1"/>
    <col min="13" max="13" width="13.28515625" style="187" bestFit="1" customWidth="1"/>
    <col min="14" max="16384" width="9.140625" style="187"/>
  </cols>
  <sheetData>
    <row r="1" spans="1:12" s="174" customFormat="1" x14ac:dyDescent="0.2">
      <c r="A1" s="162">
        <v>125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s="174" customFormat="1" ht="29.25" customHeight="1" x14ac:dyDescent="0.2">
      <c r="A2" s="175"/>
      <c r="B2" s="200"/>
      <c r="C2" s="200"/>
      <c r="D2" s="200"/>
      <c r="E2" s="187"/>
      <c r="F2" s="187"/>
      <c r="G2" s="187"/>
      <c r="H2" s="187"/>
      <c r="I2" s="201"/>
      <c r="J2" s="201"/>
      <c r="K2" s="176" t="s">
        <v>127</v>
      </c>
      <c r="L2" s="176"/>
    </row>
    <row r="3" spans="1:12" s="174" customFormat="1" ht="89.25" customHeight="1" x14ac:dyDescent="0.2">
      <c r="A3" s="177" t="s">
        <v>129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s="174" customFormat="1" x14ac:dyDescent="0.2">
      <c r="A4" s="166"/>
      <c r="B4" s="166"/>
      <c r="C4" s="166"/>
      <c r="D4" s="166"/>
      <c r="E4" s="187"/>
      <c r="F4" s="187"/>
      <c r="G4" s="187"/>
      <c r="H4" s="187"/>
      <c r="I4" s="187"/>
      <c r="J4" s="187"/>
      <c r="L4" s="167" t="s">
        <v>0</v>
      </c>
    </row>
    <row r="5" spans="1:12" s="174" customFormat="1" ht="42.75" x14ac:dyDescent="0.2">
      <c r="A5" s="168" t="s">
        <v>1</v>
      </c>
      <c r="B5" s="178" t="s">
        <v>26</v>
      </c>
      <c r="C5" s="178" t="s">
        <v>27</v>
      </c>
      <c r="D5" s="178" t="s">
        <v>20</v>
      </c>
      <c r="E5" s="178" t="s">
        <v>28</v>
      </c>
      <c r="F5" s="178" t="s">
        <v>20</v>
      </c>
      <c r="G5" s="178" t="s">
        <v>29</v>
      </c>
      <c r="H5" s="178" t="s">
        <v>20</v>
      </c>
      <c r="I5" s="178" t="s">
        <v>30</v>
      </c>
      <c r="J5" s="178" t="s">
        <v>20</v>
      </c>
      <c r="K5" s="178" t="s">
        <v>31</v>
      </c>
      <c r="L5" s="178" t="s">
        <v>20</v>
      </c>
    </row>
    <row r="6" spans="1:12" s="174" customFormat="1" x14ac:dyDescent="0.2">
      <c r="A6" s="179" t="s">
        <v>119</v>
      </c>
      <c r="B6" s="180">
        <f>B7+B8</f>
        <v>0</v>
      </c>
      <c r="C6" s="180">
        <f>C7+C8</f>
        <v>0</v>
      </c>
      <c r="D6" s="181">
        <f t="shared" ref="D6:D14" si="0">IF(B6=0,0,C6/B6)</f>
        <v>0</v>
      </c>
      <c r="E6" s="180">
        <f>E7+E8</f>
        <v>0</v>
      </c>
      <c r="F6" s="181">
        <f t="shared" ref="F6:F14" si="1">IF(C6=0,0,E6/C6)</f>
        <v>0</v>
      </c>
      <c r="G6" s="180">
        <f>G7+G8</f>
        <v>0</v>
      </c>
      <c r="H6" s="181">
        <f t="shared" ref="H6:H14" si="2">IF(E6=0,0,G6/E6)</f>
        <v>0</v>
      </c>
      <c r="I6" s="180">
        <f>I7+I8</f>
        <v>0</v>
      </c>
      <c r="J6" s="181">
        <f t="shared" ref="J6:J14" si="3">IF(G6=0,0,I6/G6)</f>
        <v>0</v>
      </c>
      <c r="K6" s="180">
        <f>K7+K8</f>
        <v>0</v>
      </c>
      <c r="L6" s="181">
        <f t="shared" ref="L6:L14" si="4">IF(I6=0,0,K6/I6)</f>
        <v>0</v>
      </c>
    </row>
    <row r="7" spans="1:12" s="174" customFormat="1" x14ac:dyDescent="0.2">
      <c r="A7" s="205" t="s">
        <v>130</v>
      </c>
      <c r="B7" s="180"/>
      <c r="C7" s="180"/>
      <c r="D7" s="181">
        <f t="shared" si="0"/>
        <v>0</v>
      </c>
      <c r="E7" s="180">
        <f>ROUND(C7*E$15,0)</f>
        <v>0</v>
      </c>
      <c r="F7" s="181">
        <f t="shared" si="1"/>
        <v>0</v>
      </c>
      <c r="G7" s="180">
        <f>ROUND(E7*G$15,0)</f>
        <v>0</v>
      </c>
      <c r="H7" s="181">
        <f t="shared" si="2"/>
        <v>0</v>
      </c>
      <c r="I7" s="180">
        <f>ROUND(G7*I$15,0)</f>
        <v>0</v>
      </c>
      <c r="J7" s="181">
        <f t="shared" si="3"/>
        <v>0</v>
      </c>
      <c r="K7" s="180">
        <f>ROUND(I7*K$15,0)</f>
        <v>0</v>
      </c>
      <c r="L7" s="181">
        <f t="shared" si="4"/>
        <v>0</v>
      </c>
    </row>
    <row r="8" spans="1:12" s="174" customFormat="1" ht="30" x14ac:dyDescent="0.2">
      <c r="A8" s="205" t="s">
        <v>131</v>
      </c>
      <c r="B8" s="180"/>
      <c r="C8" s="180"/>
      <c r="D8" s="181">
        <f t="shared" si="0"/>
        <v>0</v>
      </c>
      <c r="E8" s="180">
        <f>ROUND(C8*E$15,0)</f>
        <v>0</v>
      </c>
      <c r="F8" s="181">
        <f t="shared" si="1"/>
        <v>0</v>
      </c>
      <c r="G8" s="180">
        <f>ROUND(E8*G$15,0)</f>
        <v>0</v>
      </c>
      <c r="H8" s="181">
        <f t="shared" si="2"/>
        <v>0</v>
      </c>
      <c r="I8" s="180">
        <f>ROUND(G8*I$15,0)</f>
        <v>0</v>
      </c>
      <c r="J8" s="181">
        <f t="shared" si="3"/>
        <v>0</v>
      </c>
      <c r="K8" s="180">
        <f>ROUND(I8*K$15,0)</f>
        <v>0</v>
      </c>
      <c r="L8" s="181">
        <f t="shared" si="4"/>
        <v>0</v>
      </c>
    </row>
    <row r="9" spans="1:12" s="174" customFormat="1" x14ac:dyDescent="0.2">
      <c r="A9" s="179" t="s">
        <v>120</v>
      </c>
      <c r="B9" s="180">
        <f>B10+B11</f>
        <v>0</v>
      </c>
      <c r="C9" s="180">
        <f>C10+C11</f>
        <v>0</v>
      </c>
      <c r="D9" s="181">
        <f t="shared" si="0"/>
        <v>0</v>
      </c>
      <c r="E9" s="180">
        <f>E10+E11</f>
        <v>0</v>
      </c>
      <c r="F9" s="181">
        <f t="shared" si="1"/>
        <v>0</v>
      </c>
      <c r="G9" s="180">
        <f>G10+G11</f>
        <v>0</v>
      </c>
      <c r="H9" s="181">
        <f t="shared" si="2"/>
        <v>0</v>
      </c>
      <c r="I9" s="180">
        <f>I10+I11</f>
        <v>0</v>
      </c>
      <c r="J9" s="181">
        <f t="shared" si="3"/>
        <v>0</v>
      </c>
      <c r="K9" s="180">
        <f>K10+K11</f>
        <v>0</v>
      </c>
      <c r="L9" s="181">
        <f t="shared" si="4"/>
        <v>0</v>
      </c>
    </row>
    <row r="10" spans="1:12" s="174" customFormat="1" x14ac:dyDescent="0.2">
      <c r="A10" s="205" t="s">
        <v>130</v>
      </c>
      <c r="B10" s="180"/>
      <c r="C10" s="180"/>
      <c r="D10" s="181">
        <f t="shared" si="0"/>
        <v>0</v>
      </c>
      <c r="E10" s="180">
        <f>ROUND(C10*120%,0)</f>
        <v>0</v>
      </c>
      <c r="F10" s="181">
        <f t="shared" si="1"/>
        <v>0</v>
      </c>
      <c r="G10" s="180">
        <f>ROUND(E10*110%,0)</f>
        <v>0</v>
      </c>
      <c r="H10" s="181">
        <f t="shared" si="2"/>
        <v>0</v>
      </c>
      <c r="I10" s="180">
        <f>ROUND(G10*I$15,0)</f>
        <v>0</v>
      </c>
      <c r="J10" s="181">
        <f t="shared" si="3"/>
        <v>0</v>
      </c>
      <c r="K10" s="180">
        <f>ROUND(I10*K$15,0)</f>
        <v>0</v>
      </c>
      <c r="L10" s="181">
        <f t="shared" si="4"/>
        <v>0</v>
      </c>
    </row>
    <row r="11" spans="1:12" s="174" customFormat="1" ht="30" x14ac:dyDescent="0.2">
      <c r="A11" s="205" t="s">
        <v>131</v>
      </c>
      <c r="B11" s="180"/>
      <c r="C11" s="180"/>
      <c r="D11" s="181">
        <f t="shared" si="0"/>
        <v>0</v>
      </c>
      <c r="E11" s="180">
        <f>ROUND(C11*120%,0)</f>
        <v>0</v>
      </c>
      <c r="F11" s="181">
        <f t="shared" si="1"/>
        <v>0</v>
      </c>
      <c r="G11" s="180">
        <f>ROUND(E11*110%,0)</f>
        <v>0</v>
      </c>
      <c r="H11" s="181">
        <f t="shared" si="2"/>
        <v>0</v>
      </c>
      <c r="I11" s="180">
        <f>ROUND(G11*I$15,0)</f>
        <v>0</v>
      </c>
      <c r="J11" s="181">
        <f t="shared" si="3"/>
        <v>0</v>
      </c>
      <c r="K11" s="180">
        <f>ROUND(I11*K$15,0)</f>
        <v>0</v>
      </c>
      <c r="L11" s="181">
        <f t="shared" si="4"/>
        <v>0</v>
      </c>
    </row>
    <row r="12" spans="1:12" s="174" customFormat="1" ht="50.25" customHeight="1" x14ac:dyDescent="0.2">
      <c r="A12" s="179" t="s">
        <v>132</v>
      </c>
      <c r="B12" s="180">
        <f>B13+B14</f>
        <v>0</v>
      </c>
      <c r="C12" s="180">
        <f>C13+C14</f>
        <v>0</v>
      </c>
      <c r="D12" s="181">
        <f t="shared" si="0"/>
        <v>0</v>
      </c>
      <c r="E12" s="180">
        <f>E13+E14</f>
        <v>0</v>
      </c>
      <c r="F12" s="181">
        <f t="shared" si="1"/>
        <v>0</v>
      </c>
      <c r="G12" s="180">
        <f>G13+G14</f>
        <v>0</v>
      </c>
      <c r="H12" s="181">
        <f t="shared" si="2"/>
        <v>0</v>
      </c>
      <c r="I12" s="180">
        <f>I13+I14</f>
        <v>0</v>
      </c>
      <c r="J12" s="181">
        <f t="shared" si="3"/>
        <v>0</v>
      </c>
      <c r="K12" s="180">
        <f>K13+K14</f>
        <v>0</v>
      </c>
      <c r="L12" s="181">
        <f t="shared" si="4"/>
        <v>0</v>
      </c>
    </row>
    <row r="13" spans="1:12" s="174" customFormat="1" x14ac:dyDescent="0.2">
      <c r="A13" s="205" t="s">
        <v>130</v>
      </c>
      <c r="B13" s="180"/>
      <c r="C13" s="180"/>
      <c r="D13" s="181">
        <f t="shared" si="0"/>
        <v>0</v>
      </c>
      <c r="E13" s="180">
        <f>ROUND(C13*E$15,0)</f>
        <v>0</v>
      </c>
      <c r="F13" s="181">
        <f t="shared" si="1"/>
        <v>0</v>
      </c>
      <c r="G13" s="180">
        <f>ROUND(E13*G$15,0)</f>
        <v>0</v>
      </c>
      <c r="H13" s="181">
        <f t="shared" si="2"/>
        <v>0</v>
      </c>
      <c r="I13" s="180">
        <f>ROUND(G13*I$15,0)</f>
        <v>0</v>
      </c>
      <c r="J13" s="181">
        <f t="shared" si="3"/>
        <v>0</v>
      </c>
      <c r="K13" s="180">
        <f>ROUND(I13*K$15,0)</f>
        <v>0</v>
      </c>
      <c r="L13" s="181">
        <f t="shared" si="4"/>
        <v>0</v>
      </c>
    </row>
    <row r="14" spans="1:12" s="174" customFormat="1" ht="30" x14ac:dyDescent="0.2">
      <c r="A14" s="205" t="s">
        <v>131</v>
      </c>
      <c r="B14" s="180"/>
      <c r="C14" s="180"/>
      <c r="D14" s="181">
        <f t="shared" si="0"/>
        <v>0</v>
      </c>
      <c r="E14" s="180">
        <f>ROUND(C14*E$15,0)</f>
        <v>0</v>
      </c>
      <c r="F14" s="181">
        <f t="shared" si="1"/>
        <v>0</v>
      </c>
      <c r="G14" s="180">
        <f>ROUND(E14*G$15,0)</f>
        <v>0</v>
      </c>
      <c r="H14" s="181">
        <f t="shared" si="2"/>
        <v>0</v>
      </c>
      <c r="I14" s="180">
        <f>ROUND(G14*I$15,0)</f>
        <v>0</v>
      </c>
      <c r="J14" s="181">
        <f t="shared" si="3"/>
        <v>0</v>
      </c>
      <c r="K14" s="180">
        <f>ROUND(I14*K$15,0)</f>
        <v>0</v>
      </c>
      <c r="L14" s="181">
        <f t="shared" si="4"/>
        <v>0</v>
      </c>
    </row>
    <row r="15" spans="1:12" s="174" customFormat="1" x14ac:dyDescent="0.2">
      <c r="A15" s="182" t="s">
        <v>121</v>
      </c>
      <c r="B15" s="183" t="s">
        <v>11</v>
      </c>
      <c r="C15" s="183" t="s">
        <v>11</v>
      </c>
      <c r="D15" s="183" t="s">
        <v>11</v>
      </c>
      <c r="E15" s="184">
        <f>'182 1 03 02021'!E8</f>
        <v>0</v>
      </c>
      <c r="F15" s="183" t="s">
        <v>11</v>
      </c>
      <c r="G15" s="184">
        <f>'182 1 03 02021'!G8</f>
        <v>0</v>
      </c>
      <c r="H15" s="183" t="s">
        <v>11</v>
      </c>
      <c r="I15" s="184">
        <f>'182 1 03 02021'!I8</f>
        <v>0</v>
      </c>
      <c r="J15" s="183" t="s">
        <v>11</v>
      </c>
      <c r="K15" s="184">
        <f>'182 1 03 02021'!K8</f>
        <v>0</v>
      </c>
      <c r="L15" s="183" t="s">
        <v>11</v>
      </c>
    </row>
    <row r="16" spans="1:12" s="174" customFormat="1" x14ac:dyDescent="0.2">
      <c r="A16" s="185" t="s">
        <v>122</v>
      </c>
      <c r="B16" s="17">
        <f>IF(B26=0,0,B27/B26)</f>
        <v>0</v>
      </c>
      <c r="C16" s="17">
        <f>IF(C26=0,0,C27/C26)</f>
        <v>0</v>
      </c>
      <c r="D16" s="181" t="s">
        <v>11</v>
      </c>
      <c r="E16" s="17">
        <f>ROUND(IF(AVERAGE(C16,B16)&gt;1,1,AVERAGE(C16,B16)),4)</f>
        <v>0</v>
      </c>
      <c r="F16" s="181" t="s">
        <v>11</v>
      </c>
      <c r="G16" s="17">
        <f>E16</f>
        <v>0</v>
      </c>
      <c r="H16" s="181" t="s">
        <v>11</v>
      </c>
      <c r="I16" s="17">
        <f>G16</f>
        <v>0</v>
      </c>
      <c r="J16" s="181" t="s">
        <v>11</v>
      </c>
      <c r="K16" s="17">
        <f>I16</f>
        <v>0</v>
      </c>
      <c r="L16" s="181" t="s">
        <v>11</v>
      </c>
    </row>
    <row r="17" spans="1:12" s="174" customFormat="1" ht="30" x14ac:dyDescent="0.2">
      <c r="A17" s="179" t="s">
        <v>123</v>
      </c>
      <c r="B17" s="206"/>
      <c r="C17" s="206"/>
      <c r="D17" s="181">
        <f>IF(B17=0,0,C17/B17)</f>
        <v>0</v>
      </c>
      <c r="E17" s="206"/>
      <c r="F17" s="181">
        <f>IF(C17=0,0,E17/C17)</f>
        <v>0</v>
      </c>
      <c r="G17" s="206">
        <f>E18/12</f>
        <v>0</v>
      </c>
      <c r="H17" s="181">
        <f>IF(E17=0,0,G17/E17)</f>
        <v>0</v>
      </c>
      <c r="I17" s="206">
        <f>G18/12</f>
        <v>0</v>
      </c>
      <c r="J17" s="181">
        <f>IF(G17=0,0,I17/G17)</f>
        <v>0</v>
      </c>
      <c r="K17" s="206">
        <f>I18/12</f>
        <v>0</v>
      </c>
      <c r="L17" s="181">
        <f>IF(I17=0,0,K17/I17)</f>
        <v>0</v>
      </c>
    </row>
    <row r="18" spans="1:12" s="174" customFormat="1" ht="30" x14ac:dyDescent="0.2">
      <c r="A18" s="188" t="s">
        <v>124</v>
      </c>
      <c r="B18" s="186" t="s">
        <v>11</v>
      </c>
      <c r="C18" s="186" t="s">
        <v>11</v>
      </c>
      <c r="D18" s="186" t="s">
        <v>11</v>
      </c>
      <c r="E18" s="180">
        <f>ROUND(((E7*Ставки!E$11/1000-E10)+(E8*Ставки!E$9/1000-E11))*E16-E12,0)</f>
        <v>0</v>
      </c>
      <c r="F18" s="186" t="s">
        <v>11</v>
      </c>
      <c r="G18" s="180">
        <f>ROUND(((G7*Ставки!F$11/1000-G10)+(G8*Ставки!F$9/1000-G11))*G16-G12,0)</f>
        <v>0</v>
      </c>
      <c r="H18" s="186" t="s">
        <v>11</v>
      </c>
      <c r="I18" s="180">
        <f>ROUND(((I7*Ставки!G$11/1000-I10)+(I8*Ставки!G$9/1000-I11))*I16-I12,0)</f>
        <v>0</v>
      </c>
      <c r="J18" s="186" t="s">
        <v>11</v>
      </c>
      <c r="K18" s="180">
        <f>ROUND(((K7*Ставки!H$11/1000-K10)+(K8*Ставки!H$9/1000-K11))*K16-K12,0)</f>
        <v>0</v>
      </c>
      <c r="L18" s="186" t="s">
        <v>11</v>
      </c>
    </row>
    <row r="19" spans="1:12" s="174" customFormat="1" ht="28.5" x14ac:dyDescent="0.2">
      <c r="A19" s="189" t="s">
        <v>6</v>
      </c>
      <c r="B19" s="186" t="s">
        <v>11</v>
      </c>
      <c r="C19" s="186" t="s">
        <v>11</v>
      </c>
      <c r="D19" s="186" t="s">
        <v>11</v>
      </c>
      <c r="E19" s="203">
        <f>E20+E21+E22+E23+E24+E25</f>
        <v>0</v>
      </c>
      <c r="F19" s="180" t="s">
        <v>11</v>
      </c>
      <c r="G19" s="203">
        <f t="shared" ref="G19:K19" si="5">G20+G21+G22+G23+G24+G25</f>
        <v>0</v>
      </c>
      <c r="H19" s="180" t="s">
        <v>11</v>
      </c>
      <c r="I19" s="203">
        <f t="shared" si="5"/>
        <v>0</v>
      </c>
      <c r="J19" s="180" t="s">
        <v>11</v>
      </c>
      <c r="K19" s="203">
        <f t="shared" si="5"/>
        <v>0</v>
      </c>
      <c r="L19" s="180" t="s">
        <v>11</v>
      </c>
    </row>
    <row r="20" spans="1:12" s="174" customFormat="1" ht="30" x14ac:dyDescent="0.2">
      <c r="A20" s="190" t="s">
        <v>8</v>
      </c>
      <c r="B20" s="186" t="s">
        <v>11</v>
      </c>
      <c r="C20" s="186" t="s">
        <v>11</v>
      </c>
      <c r="D20" s="186" t="s">
        <v>11</v>
      </c>
      <c r="E20" s="192"/>
      <c r="F20" s="180" t="s">
        <v>11</v>
      </c>
      <c r="G20" s="192"/>
      <c r="H20" s="180" t="s">
        <v>11</v>
      </c>
      <c r="I20" s="192"/>
      <c r="J20" s="180" t="s">
        <v>11</v>
      </c>
      <c r="K20" s="192"/>
      <c r="L20" s="180" t="s">
        <v>11</v>
      </c>
    </row>
    <row r="21" spans="1:12" s="174" customFormat="1" ht="30" x14ac:dyDescent="0.2">
      <c r="A21" s="190" t="s">
        <v>9</v>
      </c>
      <c r="B21" s="186" t="s">
        <v>11</v>
      </c>
      <c r="C21" s="186" t="s">
        <v>11</v>
      </c>
      <c r="D21" s="186" t="s">
        <v>11</v>
      </c>
      <c r="E21" s="192"/>
      <c r="F21" s="180" t="s">
        <v>11</v>
      </c>
      <c r="G21" s="192"/>
      <c r="H21" s="180" t="s">
        <v>11</v>
      </c>
      <c r="I21" s="192"/>
      <c r="J21" s="180" t="s">
        <v>11</v>
      </c>
      <c r="K21" s="192"/>
      <c r="L21" s="180" t="s">
        <v>11</v>
      </c>
    </row>
    <row r="22" spans="1:12" s="174" customFormat="1" x14ac:dyDescent="0.2">
      <c r="A22" s="190" t="s">
        <v>125</v>
      </c>
      <c r="B22" s="186" t="s">
        <v>11</v>
      </c>
      <c r="C22" s="186" t="s">
        <v>11</v>
      </c>
      <c r="D22" s="186" t="s">
        <v>11</v>
      </c>
      <c r="E22" s="192"/>
      <c r="F22" s="180" t="s">
        <v>11</v>
      </c>
      <c r="G22" s="192"/>
      <c r="H22" s="180" t="s">
        <v>11</v>
      </c>
      <c r="I22" s="192"/>
      <c r="J22" s="180" t="s">
        <v>11</v>
      </c>
      <c r="K22" s="192"/>
      <c r="L22" s="180" t="s">
        <v>11</v>
      </c>
    </row>
    <row r="23" spans="1:12" s="174" customFormat="1" x14ac:dyDescent="0.2">
      <c r="A23" s="191" t="s">
        <v>7</v>
      </c>
      <c r="B23" s="186" t="s">
        <v>11</v>
      </c>
      <c r="C23" s="186" t="s">
        <v>11</v>
      </c>
      <c r="D23" s="186" t="s">
        <v>11</v>
      </c>
      <c r="E23" s="192"/>
      <c r="F23" s="180" t="s">
        <v>11</v>
      </c>
      <c r="G23" s="192"/>
      <c r="H23" s="180" t="s">
        <v>11</v>
      </c>
      <c r="I23" s="192"/>
      <c r="J23" s="180" t="s">
        <v>11</v>
      </c>
      <c r="K23" s="192"/>
      <c r="L23" s="180" t="s">
        <v>11</v>
      </c>
    </row>
    <row r="24" spans="1:12" s="174" customFormat="1" x14ac:dyDescent="0.2">
      <c r="A24" s="191" t="s">
        <v>126</v>
      </c>
      <c r="B24" s="186" t="s">
        <v>11</v>
      </c>
      <c r="C24" s="186" t="s">
        <v>11</v>
      </c>
      <c r="D24" s="186" t="s">
        <v>11</v>
      </c>
      <c r="E24" s="192"/>
      <c r="F24" s="180" t="s">
        <v>11</v>
      </c>
      <c r="G24" s="192"/>
      <c r="H24" s="180" t="s">
        <v>11</v>
      </c>
      <c r="I24" s="192"/>
      <c r="J24" s="180" t="s">
        <v>11</v>
      </c>
      <c r="K24" s="192"/>
      <c r="L24" s="180" t="s">
        <v>11</v>
      </c>
    </row>
    <row r="25" spans="1:12" s="174" customFormat="1" ht="45" x14ac:dyDescent="0.2">
      <c r="A25" s="191" t="s">
        <v>21</v>
      </c>
      <c r="B25" s="186" t="s">
        <v>11</v>
      </c>
      <c r="C25" s="186" t="s">
        <v>11</v>
      </c>
      <c r="D25" s="186" t="s">
        <v>11</v>
      </c>
      <c r="E25" s="192"/>
      <c r="F25" s="180" t="s">
        <v>11</v>
      </c>
      <c r="G25" s="192"/>
      <c r="H25" s="180" t="s">
        <v>11</v>
      </c>
      <c r="I25" s="192"/>
      <c r="J25" s="180" t="s">
        <v>11</v>
      </c>
      <c r="K25" s="192"/>
      <c r="L25" s="180" t="s">
        <v>11</v>
      </c>
    </row>
    <row r="26" spans="1:12" s="174" customFormat="1" x14ac:dyDescent="0.2">
      <c r="A26" s="179" t="s">
        <v>19</v>
      </c>
      <c r="B26" s="192"/>
      <c r="C26" s="192"/>
      <c r="D26" s="193">
        <f t="shared" ref="D26:D27" si="6">IF(B26=0,0,C26/B26)</f>
        <v>0</v>
      </c>
      <c r="E26" s="186" t="s">
        <v>11</v>
      </c>
      <c r="F26" s="186" t="s">
        <v>11</v>
      </c>
      <c r="G26" s="186" t="s">
        <v>11</v>
      </c>
      <c r="H26" s="186" t="s">
        <v>11</v>
      </c>
      <c r="I26" s="186" t="s">
        <v>11</v>
      </c>
      <c r="J26" s="186" t="s">
        <v>11</v>
      </c>
      <c r="K26" s="186" t="s">
        <v>11</v>
      </c>
      <c r="L26" s="186" t="s">
        <v>11</v>
      </c>
    </row>
    <row r="27" spans="1:12" s="174" customFormat="1" x14ac:dyDescent="0.2">
      <c r="A27" s="194" t="s">
        <v>18</v>
      </c>
      <c r="B27" s="195"/>
      <c r="C27" s="195"/>
      <c r="D27" s="196">
        <f t="shared" si="6"/>
        <v>0</v>
      </c>
      <c r="E27" s="197">
        <f>ROUND(E18+E19-G17+E17,0)</f>
        <v>0</v>
      </c>
      <c r="F27" s="198">
        <f t="shared" ref="F27:L27" si="7">IF(C27=0,0,E27/C27)</f>
        <v>0</v>
      </c>
      <c r="G27" s="197">
        <f>ROUND(G18+G19-I17+G17,0)</f>
        <v>0</v>
      </c>
      <c r="H27" s="198">
        <f t="shared" si="7"/>
        <v>0</v>
      </c>
      <c r="I27" s="197">
        <f>ROUND(I18+I19-K17+I17,0)</f>
        <v>0</v>
      </c>
      <c r="J27" s="198">
        <f t="shared" si="7"/>
        <v>0</v>
      </c>
      <c r="K27" s="197">
        <f>ROUND(K18+K19-K18/12+K17,0)</f>
        <v>0</v>
      </c>
      <c r="L27" s="198">
        <f t="shared" si="7"/>
        <v>0</v>
      </c>
    </row>
  </sheetData>
  <mergeCells count="2">
    <mergeCell ref="A1:L1"/>
    <mergeCell ref="K2:L2"/>
  </mergeCells>
  <printOptions horizontalCentered="1"/>
  <pageMargins left="0" right="0" top="0.39370078740157483" bottom="0" header="0" footer="0"/>
  <pageSetup paperSize="9" scale="76" fitToHeight="2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Normal="100" zoomScaleSheetLayoutView="90" workbookViewId="0">
      <selection activeCell="A2" sqref="A2"/>
    </sheetView>
  </sheetViews>
  <sheetFormatPr defaultRowHeight="15.75" x14ac:dyDescent="0.2"/>
  <cols>
    <col min="1" max="1" width="42.42578125" style="175" customWidth="1"/>
    <col min="2" max="2" width="14.42578125" style="200" customWidth="1"/>
    <col min="3" max="3" width="14.5703125" style="200" customWidth="1"/>
    <col min="4" max="4" width="10.7109375" style="200" customWidth="1"/>
    <col min="5" max="5" width="14.42578125" style="187" customWidth="1"/>
    <col min="6" max="6" width="10.7109375" style="187" customWidth="1"/>
    <col min="7" max="7" width="13.28515625" style="187" customWidth="1"/>
    <col min="8" max="8" width="10.7109375" style="187" customWidth="1"/>
    <col min="9" max="9" width="14.85546875" style="187" customWidth="1"/>
    <col min="10" max="10" width="10.7109375" style="187" customWidth="1"/>
    <col min="11" max="11" width="15.85546875" style="174" customWidth="1"/>
    <col min="12" max="12" width="10.7109375" style="174" customWidth="1"/>
    <col min="13" max="16384" width="9.140625" style="187"/>
  </cols>
  <sheetData>
    <row r="1" spans="1:12" s="174" customFormat="1" x14ac:dyDescent="0.2">
      <c r="A1" s="162">
        <v>126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s="174" customFormat="1" ht="29.25" customHeight="1" x14ac:dyDescent="0.2">
      <c r="A2" s="175"/>
      <c r="B2" s="200"/>
      <c r="C2" s="200"/>
      <c r="D2" s="200"/>
      <c r="E2" s="187"/>
      <c r="F2" s="187"/>
      <c r="G2" s="187"/>
      <c r="H2" s="187"/>
      <c r="I2" s="201"/>
      <c r="J2" s="201"/>
      <c r="K2" s="176" t="s">
        <v>133</v>
      </c>
      <c r="L2" s="176"/>
    </row>
    <row r="3" spans="1:12" s="174" customFormat="1" ht="18.75" x14ac:dyDescent="0.2">
      <c r="A3" s="177" t="s">
        <v>134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s="174" customFormat="1" x14ac:dyDescent="0.2">
      <c r="A4" s="166"/>
      <c r="B4" s="166"/>
      <c r="C4" s="166"/>
      <c r="D4" s="166"/>
      <c r="E4" s="187"/>
      <c r="F4" s="187"/>
      <c r="G4" s="187"/>
      <c r="H4" s="187"/>
      <c r="I4" s="187"/>
      <c r="J4" s="187"/>
      <c r="L4" s="167" t="s">
        <v>0</v>
      </c>
    </row>
    <row r="5" spans="1:12" s="174" customFormat="1" ht="42.75" x14ac:dyDescent="0.2">
      <c r="A5" s="168" t="s">
        <v>1</v>
      </c>
      <c r="B5" s="178" t="s">
        <v>26</v>
      </c>
      <c r="C5" s="178" t="s">
        <v>27</v>
      </c>
      <c r="D5" s="178" t="s">
        <v>20</v>
      </c>
      <c r="E5" s="178" t="s">
        <v>28</v>
      </c>
      <c r="F5" s="178" t="s">
        <v>20</v>
      </c>
      <c r="G5" s="178" t="s">
        <v>29</v>
      </c>
      <c r="H5" s="178" t="s">
        <v>20</v>
      </c>
      <c r="I5" s="178" t="s">
        <v>30</v>
      </c>
      <c r="J5" s="178" t="s">
        <v>20</v>
      </c>
      <c r="K5" s="178" t="s">
        <v>31</v>
      </c>
      <c r="L5" s="178" t="s">
        <v>20</v>
      </c>
    </row>
    <row r="6" spans="1:12" s="174" customFormat="1" x14ac:dyDescent="0.2">
      <c r="A6" s="179" t="s">
        <v>119</v>
      </c>
      <c r="B6" s="180">
        <f>B7+B8</f>
        <v>0</v>
      </c>
      <c r="C6" s="180">
        <f>C7+C8</f>
        <v>0</v>
      </c>
      <c r="D6" s="181">
        <f t="shared" ref="D6:D14" si="0">IF(B6=0,0,C6/B6)</f>
        <v>0</v>
      </c>
      <c r="E6" s="180">
        <f>E7+E8</f>
        <v>0</v>
      </c>
      <c r="F6" s="181">
        <f t="shared" ref="F6:F14" si="1">IF(C6=0,0,E6/C6)</f>
        <v>0</v>
      </c>
      <c r="G6" s="180">
        <f>G7+G8</f>
        <v>0</v>
      </c>
      <c r="H6" s="181">
        <f t="shared" ref="H6:H14" si="2">IF(E6=0,0,G6/E6)</f>
        <v>0</v>
      </c>
      <c r="I6" s="180">
        <f>I7+I8</f>
        <v>0</v>
      </c>
      <c r="J6" s="181">
        <f t="shared" ref="J6:J14" si="3">IF(G6=0,0,I6/G6)</f>
        <v>0</v>
      </c>
      <c r="K6" s="180">
        <f>K7+K8</f>
        <v>0</v>
      </c>
      <c r="L6" s="181">
        <f t="shared" ref="L6:L14" si="4">IF(I6=0,0,K6/I6)</f>
        <v>0</v>
      </c>
    </row>
    <row r="7" spans="1:12" s="174" customFormat="1" x14ac:dyDescent="0.2">
      <c r="A7" s="205" t="s">
        <v>130</v>
      </c>
      <c r="B7" s="180"/>
      <c r="C7" s="180"/>
      <c r="D7" s="181">
        <f t="shared" si="0"/>
        <v>0</v>
      </c>
      <c r="E7" s="180">
        <f>ROUND(C7*E$15,0)</f>
        <v>0</v>
      </c>
      <c r="F7" s="181">
        <f t="shared" si="1"/>
        <v>0</v>
      </c>
      <c r="G7" s="180">
        <f>ROUND(E7*G$15,0)</f>
        <v>0</v>
      </c>
      <c r="H7" s="181">
        <f t="shared" si="2"/>
        <v>0</v>
      </c>
      <c r="I7" s="180">
        <f>ROUND(G7*I$15,0)</f>
        <v>0</v>
      </c>
      <c r="J7" s="181">
        <f t="shared" si="3"/>
        <v>0</v>
      </c>
      <c r="K7" s="180">
        <f>ROUND(I7*K$15,0)</f>
        <v>0</v>
      </c>
      <c r="L7" s="181">
        <f t="shared" si="4"/>
        <v>0</v>
      </c>
    </row>
    <row r="8" spans="1:12" s="174" customFormat="1" ht="30" x14ac:dyDescent="0.2">
      <c r="A8" s="205" t="s">
        <v>131</v>
      </c>
      <c r="B8" s="180"/>
      <c r="C8" s="180"/>
      <c r="D8" s="181">
        <f t="shared" si="0"/>
        <v>0</v>
      </c>
      <c r="E8" s="180">
        <f>ROUND(C8*E$15,0)</f>
        <v>0</v>
      </c>
      <c r="F8" s="181">
        <f t="shared" si="1"/>
        <v>0</v>
      </c>
      <c r="G8" s="180">
        <f>ROUND(E8*G$15,0)</f>
        <v>0</v>
      </c>
      <c r="H8" s="181">
        <f t="shared" si="2"/>
        <v>0</v>
      </c>
      <c r="I8" s="180">
        <f>ROUND(G8*I$15,0)</f>
        <v>0</v>
      </c>
      <c r="J8" s="181">
        <f t="shared" si="3"/>
        <v>0</v>
      </c>
      <c r="K8" s="180">
        <f>ROUND(I8*K$15,0)</f>
        <v>0</v>
      </c>
      <c r="L8" s="181">
        <f t="shared" si="4"/>
        <v>0</v>
      </c>
    </row>
    <row r="9" spans="1:12" s="174" customFormat="1" x14ac:dyDescent="0.2">
      <c r="A9" s="179" t="s">
        <v>120</v>
      </c>
      <c r="B9" s="180">
        <f>B10+B11</f>
        <v>0</v>
      </c>
      <c r="C9" s="180">
        <f>C10+C11</f>
        <v>0</v>
      </c>
      <c r="D9" s="181">
        <f t="shared" si="0"/>
        <v>0</v>
      </c>
      <c r="E9" s="180">
        <f>E10+E11</f>
        <v>0</v>
      </c>
      <c r="F9" s="181">
        <f t="shared" si="1"/>
        <v>0</v>
      </c>
      <c r="G9" s="180">
        <f>G10+G11</f>
        <v>0</v>
      </c>
      <c r="H9" s="202">
        <f>ROUND(IF(E9=0,0,G9/E9),4)</f>
        <v>0</v>
      </c>
      <c r="I9" s="180">
        <f>I10+I11</f>
        <v>0</v>
      </c>
      <c r="J9" s="202">
        <f>ROUND(IF(G9=0,0,I9/G9),4)</f>
        <v>0</v>
      </c>
      <c r="K9" s="180">
        <f>K10+K11</f>
        <v>0</v>
      </c>
      <c r="L9" s="202">
        <f>ROUND(IF(I9=0,0,K9/I9),4)</f>
        <v>0</v>
      </c>
    </row>
    <row r="10" spans="1:12" s="174" customFormat="1" x14ac:dyDescent="0.2">
      <c r="A10" s="205" t="s">
        <v>130</v>
      </c>
      <c r="B10" s="180"/>
      <c r="C10" s="180"/>
      <c r="D10" s="181">
        <f t="shared" si="0"/>
        <v>0</v>
      </c>
      <c r="E10" s="180">
        <f>ROUND(C10*120%,0)</f>
        <v>0</v>
      </c>
      <c r="F10" s="181">
        <f t="shared" si="1"/>
        <v>0</v>
      </c>
      <c r="G10" s="180">
        <f>ROUND(E10*110%,0)</f>
        <v>0</v>
      </c>
      <c r="H10" s="181">
        <f t="shared" si="2"/>
        <v>0</v>
      </c>
      <c r="I10" s="180">
        <f>ROUND(G10*I$15,0)</f>
        <v>0</v>
      </c>
      <c r="J10" s="181">
        <f t="shared" si="3"/>
        <v>0</v>
      </c>
      <c r="K10" s="180">
        <f>ROUND(I10*K$15,0)</f>
        <v>0</v>
      </c>
      <c r="L10" s="181">
        <f t="shared" si="4"/>
        <v>0</v>
      </c>
    </row>
    <row r="11" spans="1:12" s="174" customFormat="1" ht="30" x14ac:dyDescent="0.2">
      <c r="A11" s="205" t="s">
        <v>131</v>
      </c>
      <c r="B11" s="180"/>
      <c r="C11" s="180"/>
      <c r="D11" s="181">
        <f t="shared" si="0"/>
        <v>0</v>
      </c>
      <c r="E11" s="180">
        <f>ROUND(C11*120%,0)</f>
        <v>0</v>
      </c>
      <c r="F11" s="181">
        <f t="shared" si="1"/>
        <v>0</v>
      </c>
      <c r="G11" s="180">
        <f>ROUND(E11*110%,0)</f>
        <v>0</v>
      </c>
      <c r="H11" s="181">
        <f t="shared" si="2"/>
        <v>0</v>
      </c>
      <c r="I11" s="180">
        <f>ROUND(G11*I$15,0)</f>
        <v>0</v>
      </c>
      <c r="J11" s="181">
        <f t="shared" si="3"/>
        <v>0</v>
      </c>
      <c r="K11" s="180">
        <f>ROUND(I11*K$15,0)</f>
        <v>0</v>
      </c>
      <c r="L11" s="181">
        <f t="shared" si="4"/>
        <v>0</v>
      </c>
    </row>
    <row r="12" spans="1:12" s="174" customFormat="1" ht="50.25" customHeight="1" x14ac:dyDescent="0.2">
      <c r="A12" s="179" t="s">
        <v>135</v>
      </c>
      <c r="B12" s="180">
        <f>B13+B14</f>
        <v>0</v>
      </c>
      <c r="C12" s="180">
        <f>C13+C14</f>
        <v>0</v>
      </c>
      <c r="D12" s="181">
        <f t="shared" si="0"/>
        <v>0</v>
      </c>
      <c r="E12" s="180">
        <f>E13+E14</f>
        <v>0</v>
      </c>
      <c r="F12" s="181">
        <f t="shared" si="1"/>
        <v>0</v>
      </c>
      <c r="G12" s="180">
        <f>G13+G14</f>
        <v>0</v>
      </c>
      <c r="H12" s="181">
        <f t="shared" si="2"/>
        <v>0</v>
      </c>
      <c r="I12" s="180">
        <f>I13+I14</f>
        <v>0</v>
      </c>
      <c r="J12" s="181">
        <f t="shared" si="3"/>
        <v>0</v>
      </c>
      <c r="K12" s="180">
        <f>K13+K14</f>
        <v>0</v>
      </c>
      <c r="L12" s="181">
        <f t="shared" si="4"/>
        <v>0</v>
      </c>
    </row>
    <row r="13" spans="1:12" s="174" customFormat="1" x14ac:dyDescent="0.2">
      <c r="A13" s="205" t="s">
        <v>130</v>
      </c>
      <c r="B13" s="180"/>
      <c r="C13" s="180"/>
      <c r="D13" s="181">
        <f t="shared" si="0"/>
        <v>0</v>
      </c>
      <c r="E13" s="180">
        <f>ROUND(C13*E$15,0)</f>
        <v>0</v>
      </c>
      <c r="F13" s="181">
        <f t="shared" si="1"/>
        <v>0</v>
      </c>
      <c r="G13" s="180">
        <f>ROUND(E13*G$15,0)</f>
        <v>0</v>
      </c>
      <c r="H13" s="181">
        <f t="shared" si="2"/>
        <v>0</v>
      </c>
      <c r="I13" s="180">
        <f>ROUND(G13*I$15,0)</f>
        <v>0</v>
      </c>
      <c r="J13" s="181">
        <f t="shared" si="3"/>
        <v>0</v>
      </c>
      <c r="K13" s="180">
        <f>ROUND(I13*K$15,0)</f>
        <v>0</v>
      </c>
      <c r="L13" s="181">
        <f t="shared" si="4"/>
        <v>0</v>
      </c>
    </row>
    <row r="14" spans="1:12" s="174" customFormat="1" ht="30" x14ac:dyDescent="0.2">
      <c r="A14" s="205" t="s">
        <v>131</v>
      </c>
      <c r="B14" s="180"/>
      <c r="C14" s="180"/>
      <c r="D14" s="181">
        <f t="shared" si="0"/>
        <v>0</v>
      </c>
      <c r="E14" s="180">
        <f>ROUND(C14*E$15,0)</f>
        <v>0</v>
      </c>
      <c r="F14" s="181">
        <f t="shared" si="1"/>
        <v>0</v>
      </c>
      <c r="G14" s="180">
        <f>ROUND(E14*G$15,0)</f>
        <v>0</v>
      </c>
      <c r="H14" s="181">
        <f t="shared" si="2"/>
        <v>0</v>
      </c>
      <c r="I14" s="180">
        <f>ROUND(G14*I$15,0)</f>
        <v>0</v>
      </c>
      <c r="J14" s="181">
        <f t="shared" si="3"/>
        <v>0</v>
      </c>
      <c r="K14" s="180">
        <f>ROUND(I14*K$15,0)</f>
        <v>0</v>
      </c>
      <c r="L14" s="181">
        <f t="shared" si="4"/>
        <v>0</v>
      </c>
    </row>
    <row r="15" spans="1:12" s="174" customFormat="1" x14ac:dyDescent="0.2">
      <c r="A15" s="182" t="s">
        <v>121</v>
      </c>
      <c r="B15" s="183" t="s">
        <v>11</v>
      </c>
      <c r="C15" s="183" t="s">
        <v>11</v>
      </c>
      <c r="D15" s="183" t="s">
        <v>11</v>
      </c>
      <c r="E15" s="184">
        <f>'182 1 03 02021'!E8</f>
        <v>0</v>
      </c>
      <c r="F15" s="183" t="s">
        <v>11</v>
      </c>
      <c r="G15" s="184">
        <f>'182 1 03 02021'!G8</f>
        <v>0</v>
      </c>
      <c r="H15" s="183" t="s">
        <v>11</v>
      </c>
      <c r="I15" s="184">
        <f>'182 1 03 02021'!I8</f>
        <v>0</v>
      </c>
      <c r="J15" s="183" t="s">
        <v>11</v>
      </c>
      <c r="K15" s="184">
        <f>'182 1 03 02021'!K8</f>
        <v>0</v>
      </c>
      <c r="L15" s="183" t="s">
        <v>11</v>
      </c>
    </row>
    <row r="16" spans="1:12" s="174" customFormat="1" x14ac:dyDescent="0.2">
      <c r="A16" s="185" t="s">
        <v>122</v>
      </c>
      <c r="B16" s="17">
        <f>IF(B26=0,0,B27/B26)</f>
        <v>0</v>
      </c>
      <c r="C16" s="17">
        <f>IF(C26=0,0,C27/C26)</f>
        <v>0</v>
      </c>
      <c r="D16" s="181" t="s">
        <v>11</v>
      </c>
      <c r="E16" s="17">
        <f>ROUND(IF(AVERAGE(C16,B16)&gt;1,1,AVERAGE(C16,B16)),4)</f>
        <v>0</v>
      </c>
      <c r="F16" s="181" t="s">
        <v>11</v>
      </c>
      <c r="G16" s="17">
        <f>E16</f>
        <v>0</v>
      </c>
      <c r="H16" s="181" t="s">
        <v>11</v>
      </c>
      <c r="I16" s="17">
        <f>G16</f>
        <v>0</v>
      </c>
      <c r="J16" s="181" t="s">
        <v>11</v>
      </c>
      <c r="K16" s="17">
        <f>I16</f>
        <v>0</v>
      </c>
      <c r="L16" s="181" t="s">
        <v>11</v>
      </c>
    </row>
    <row r="17" spans="1:12" s="174" customFormat="1" ht="30" x14ac:dyDescent="0.2">
      <c r="A17" s="179" t="s">
        <v>123</v>
      </c>
      <c r="B17" s="206"/>
      <c r="C17" s="206"/>
      <c r="D17" s="181">
        <f>IF(B17=0,0,C17/B17)</f>
        <v>0</v>
      </c>
      <c r="E17" s="206"/>
      <c r="F17" s="181">
        <f>IF(C17=0,0,E17/C17)</f>
        <v>0</v>
      </c>
      <c r="G17" s="206">
        <f>E18/12</f>
        <v>0</v>
      </c>
      <c r="H17" s="181">
        <f>IF(E17=0,0,G17/E17)</f>
        <v>0</v>
      </c>
      <c r="I17" s="206">
        <f>G18/12</f>
        <v>0</v>
      </c>
      <c r="J17" s="181">
        <f>IF(G17=0,0,I17/G17)</f>
        <v>0</v>
      </c>
      <c r="K17" s="206">
        <f>I18/12</f>
        <v>0</v>
      </c>
      <c r="L17" s="181">
        <f>IF(I17=0,0,K17/I17)</f>
        <v>0</v>
      </c>
    </row>
    <row r="18" spans="1:12" s="174" customFormat="1" ht="30" x14ac:dyDescent="0.2">
      <c r="A18" s="188" t="s">
        <v>124</v>
      </c>
      <c r="B18" s="186" t="s">
        <v>11</v>
      </c>
      <c r="C18" s="186" t="s">
        <v>11</v>
      </c>
      <c r="D18" s="186" t="s">
        <v>11</v>
      </c>
      <c r="E18" s="180">
        <f>ROUND(((E7*Ставки!E$11/1000-E10)+(E8*Ставки!E$9/1000-E11))*E16-E12,0)</f>
        <v>0</v>
      </c>
      <c r="F18" s="186" t="s">
        <v>11</v>
      </c>
      <c r="G18" s="180">
        <f>ROUND(((G7*Ставки!F$11/1000-G10)+(G8*Ставки!F$9/1000-G11))*G16-G12,0)</f>
        <v>0</v>
      </c>
      <c r="H18" s="186" t="s">
        <v>11</v>
      </c>
      <c r="I18" s="180">
        <f>ROUND(((I7*Ставки!G$11/1000-I10)+(I8*Ставки!G$9/1000-I11))*I16-I12,0)</f>
        <v>0</v>
      </c>
      <c r="J18" s="186" t="s">
        <v>11</v>
      </c>
      <c r="K18" s="180">
        <f>ROUND(((K7*Ставки!H$11/1000-K10)+(K8*Ставки!H$9/1000-K11))*K16-K12,0)</f>
        <v>0</v>
      </c>
      <c r="L18" s="186" t="s">
        <v>11</v>
      </c>
    </row>
    <row r="19" spans="1:12" s="174" customFormat="1" ht="28.5" x14ac:dyDescent="0.2">
      <c r="A19" s="189" t="s">
        <v>6</v>
      </c>
      <c r="B19" s="186" t="s">
        <v>11</v>
      </c>
      <c r="C19" s="186" t="s">
        <v>11</v>
      </c>
      <c r="D19" s="186" t="s">
        <v>11</v>
      </c>
      <c r="E19" s="203">
        <f>E20+E21+E22+E23+E24+E25</f>
        <v>0</v>
      </c>
      <c r="F19" s="180" t="s">
        <v>11</v>
      </c>
      <c r="G19" s="203">
        <f t="shared" ref="G19:K19" si="5">G20+G21+G22+G23+G24+G25</f>
        <v>0</v>
      </c>
      <c r="H19" s="180" t="s">
        <v>11</v>
      </c>
      <c r="I19" s="203">
        <f t="shared" si="5"/>
        <v>0</v>
      </c>
      <c r="J19" s="180" t="s">
        <v>11</v>
      </c>
      <c r="K19" s="203">
        <f t="shared" si="5"/>
        <v>0</v>
      </c>
      <c r="L19" s="180" t="s">
        <v>11</v>
      </c>
    </row>
    <row r="20" spans="1:12" s="174" customFormat="1" ht="30" x14ac:dyDescent="0.2">
      <c r="A20" s="190" t="s">
        <v>8</v>
      </c>
      <c r="B20" s="186" t="s">
        <v>11</v>
      </c>
      <c r="C20" s="186" t="s">
        <v>11</v>
      </c>
      <c r="D20" s="186" t="s">
        <v>11</v>
      </c>
      <c r="E20" s="192"/>
      <c r="F20" s="180" t="s">
        <v>11</v>
      </c>
      <c r="G20" s="192"/>
      <c r="H20" s="180" t="s">
        <v>11</v>
      </c>
      <c r="I20" s="192"/>
      <c r="J20" s="180" t="s">
        <v>11</v>
      </c>
      <c r="K20" s="192"/>
      <c r="L20" s="180" t="s">
        <v>11</v>
      </c>
    </row>
    <row r="21" spans="1:12" s="174" customFormat="1" ht="30" x14ac:dyDescent="0.2">
      <c r="A21" s="190" t="s">
        <v>9</v>
      </c>
      <c r="B21" s="186" t="s">
        <v>11</v>
      </c>
      <c r="C21" s="186" t="s">
        <v>11</v>
      </c>
      <c r="D21" s="186" t="s">
        <v>11</v>
      </c>
      <c r="E21" s="192"/>
      <c r="F21" s="180" t="s">
        <v>11</v>
      </c>
      <c r="G21" s="192"/>
      <c r="H21" s="180" t="s">
        <v>11</v>
      </c>
      <c r="I21" s="192"/>
      <c r="J21" s="180" t="s">
        <v>11</v>
      </c>
      <c r="K21" s="192"/>
      <c r="L21" s="180" t="s">
        <v>11</v>
      </c>
    </row>
    <row r="22" spans="1:12" s="174" customFormat="1" x14ac:dyDescent="0.2">
      <c r="A22" s="190" t="s">
        <v>125</v>
      </c>
      <c r="B22" s="186" t="s">
        <v>11</v>
      </c>
      <c r="C22" s="186" t="s">
        <v>11</v>
      </c>
      <c r="D22" s="186" t="s">
        <v>11</v>
      </c>
      <c r="E22" s="192"/>
      <c r="F22" s="180" t="s">
        <v>11</v>
      </c>
      <c r="G22" s="192"/>
      <c r="H22" s="180" t="s">
        <v>11</v>
      </c>
      <c r="I22" s="192"/>
      <c r="J22" s="180" t="s">
        <v>11</v>
      </c>
      <c r="K22" s="192"/>
      <c r="L22" s="180" t="s">
        <v>11</v>
      </c>
    </row>
    <row r="23" spans="1:12" s="174" customFormat="1" x14ac:dyDescent="0.2">
      <c r="A23" s="191" t="s">
        <v>7</v>
      </c>
      <c r="B23" s="186" t="s">
        <v>11</v>
      </c>
      <c r="C23" s="186" t="s">
        <v>11</v>
      </c>
      <c r="D23" s="186" t="s">
        <v>11</v>
      </c>
      <c r="E23" s="192"/>
      <c r="F23" s="180" t="s">
        <v>11</v>
      </c>
      <c r="G23" s="192"/>
      <c r="H23" s="180" t="s">
        <v>11</v>
      </c>
      <c r="I23" s="192"/>
      <c r="J23" s="180" t="s">
        <v>11</v>
      </c>
      <c r="K23" s="192"/>
      <c r="L23" s="180" t="s">
        <v>11</v>
      </c>
    </row>
    <row r="24" spans="1:12" s="174" customFormat="1" x14ac:dyDescent="0.2">
      <c r="A24" s="191" t="s">
        <v>126</v>
      </c>
      <c r="B24" s="186" t="s">
        <v>11</v>
      </c>
      <c r="C24" s="186" t="s">
        <v>11</v>
      </c>
      <c r="D24" s="186" t="s">
        <v>11</v>
      </c>
      <c r="E24" s="192"/>
      <c r="F24" s="180" t="s">
        <v>11</v>
      </c>
      <c r="G24" s="192"/>
      <c r="H24" s="180" t="s">
        <v>11</v>
      </c>
      <c r="I24" s="192"/>
      <c r="J24" s="180" t="s">
        <v>11</v>
      </c>
      <c r="K24" s="192"/>
      <c r="L24" s="180" t="s">
        <v>11</v>
      </c>
    </row>
    <row r="25" spans="1:12" s="174" customFormat="1" ht="45" x14ac:dyDescent="0.2">
      <c r="A25" s="191" t="s">
        <v>21</v>
      </c>
      <c r="B25" s="186" t="s">
        <v>11</v>
      </c>
      <c r="C25" s="186" t="s">
        <v>11</v>
      </c>
      <c r="D25" s="186" t="s">
        <v>11</v>
      </c>
      <c r="E25" s="192"/>
      <c r="F25" s="180" t="s">
        <v>11</v>
      </c>
      <c r="G25" s="192"/>
      <c r="H25" s="180" t="s">
        <v>11</v>
      </c>
      <c r="I25" s="192"/>
      <c r="J25" s="180" t="s">
        <v>11</v>
      </c>
      <c r="K25" s="192"/>
      <c r="L25" s="180" t="s">
        <v>11</v>
      </c>
    </row>
    <row r="26" spans="1:12" s="174" customFormat="1" x14ac:dyDescent="0.2">
      <c r="A26" s="179" t="s">
        <v>19</v>
      </c>
      <c r="B26" s="192"/>
      <c r="C26" s="192"/>
      <c r="D26" s="193">
        <f t="shared" ref="D26:D27" si="6">IF(B26=0,0,C26/B26)</f>
        <v>0</v>
      </c>
      <c r="E26" s="180" t="s">
        <v>11</v>
      </c>
      <c r="F26" s="180" t="s">
        <v>11</v>
      </c>
      <c r="G26" s="180" t="s">
        <v>11</v>
      </c>
      <c r="H26" s="180" t="s">
        <v>11</v>
      </c>
      <c r="I26" s="180" t="s">
        <v>11</v>
      </c>
      <c r="J26" s="180" t="s">
        <v>11</v>
      </c>
      <c r="K26" s="180" t="s">
        <v>11</v>
      </c>
      <c r="L26" s="180" t="s">
        <v>11</v>
      </c>
    </row>
    <row r="27" spans="1:12" s="174" customFormat="1" x14ac:dyDescent="0.2">
      <c r="A27" s="194" t="s">
        <v>18</v>
      </c>
      <c r="B27" s="195"/>
      <c r="C27" s="195"/>
      <c r="D27" s="196">
        <f t="shared" si="6"/>
        <v>0</v>
      </c>
      <c r="E27" s="197">
        <f>ROUND(E18+E19-G17+E17,0)</f>
        <v>0</v>
      </c>
      <c r="F27" s="198">
        <f t="shared" ref="F27:L27" si="7">IF(C27=0,0,E27/C27)</f>
        <v>0</v>
      </c>
      <c r="G27" s="197">
        <f>ROUND(G18+G19-I17+G17,0)</f>
        <v>0</v>
      </c>
      <c r="H27" s="198">
        <f t="shared" si="7"/>
        <v>0</v>
      </c>
      <c r="I27" s="197">
        <f>ROUND(I18+I19-K17+I17,0)</f>
        <v>0</v>
      </c>
      <c r="J27" s="198">
        <f t="shared" si="7"/>
        <v>0</v>
      </c>
      <c r="K27" s="197">
        <f>ROUND(K18+K19-K18/12+K17,0)</f>
        <v>0</v>
      </c>
      <c r="L27" s="198">
        <f t="shared" si="7"/>
        <v>0</v>
      </c>
    </row>
    <row r="29" spans="1:12" x14ac:dyDescent="0.2">
      <c r="A29" s="200"/>
    </row>
    <row r="30" spans="1:12" x14ac:dyDescent="0.2">
      <c r="A30" s="200"/>
    </row>
    <row r="31" spans="1:12" x14ac:dyDescent="0.2">
      <c r="E31" s="207"/>
    </row>
  </sheetData>
  <mergeCells count="2">
    <mergeCell ref="A1:L1"/>
    <mergeCell ref="K2:L2"/>
  </mergeCells>
  <pageMargins left="0" right="0" top="0.19685039370078741" bottom="0" header="0" footer="0"/>
  <pageSetup paperSize="9" scale="80" fitToHeight="4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zoomScaleNormal="100" zoomScaleSheetLayoutView="90" workbookViewId="0">
      <selection activeCell="A2" sqref="A2"/>
    </sheetView>
  </sheetViews>
  <sheetFormatPr defaultRowHeight="15.75" x14ac:dyDescent="0.2"/>
  <cols>
    <col min="1" max="1" width="42.42578125" style="175" customWidth="1"/>
    <col min="2" max="2" width="14.42578125" style="175" customWidth="1"/>
    <col min="3" max="3" width="14.5703125" style="200" customWidth="1"/>
    <col min="4" max="4" width="10.7109375" style="200" customWidth="1"/>
    <col min="5" max="5" width="14.42578125" style="174" customWidth="1"/>
    <col min="6" max="6" width="10.7109375" style="174" customWidth="1"/>
    <col min="7" max="7" width="13.28515625" style="187" customWidth="1"/>
    <col min="8" max="8" width="10.7109375" style="187" customWidth="1"/>
    <col min="9" max="9" width="14.85546875" style="187" customWidth="1"/>
    <col min="10" max="10" width="10.7109375" style="187" customWidth="1"/>
    <col min="11" max="11" width="15.85546875" style="187" customWidth="1"/>
    <col min="12" max="12" width="10.7109375" style="187" customWidth="1"/>
    <col min="13" max="16384" width="9.140625" style="187"/>
  </cols>
  <sheetData>
    <row r="1" spans="1:12" s="174" customFormat="1" x14ac:dyDescent="0.2">
      <c r="A1" s="162">
        <v>127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s="174" customFormat="1" ht="29.25" customHeight="1" x14ac:dyDescent="0.2">
      <c r="A2" s="175"/>
      <c r="B2" s="175"/>
      <c r="K2" s="176" t="s">
        <v>136</v>
      </c>
      <c r="L2" s="176"/>
    </row>
    <row r="3" spans="1:12" s="174" customFormat="1" ht="19.5" customHeight="1" x14ac:dyDescent="0.2">
      <c r="A3" s="177" t="s">
        <v>137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s="174" customFormat="1" x14ac:dyDescent="0.2">
      <c r="A4" s="166"/>
      <c r="B4" s="166"/>
      <c r="C4" s="166"/>
      <c r="D4" s="166"/>
      <c r="L4" s="167" t="s">
        <v>0</v>
      </c>
    </row>
    <row r="5" spans="1:12" s="174" customFormat="1" ht="42.75" x14ac:dyDescent="0.2">
      <c r="A5" s="168" t="s">
        <v>1</v>
      </c>
      <c r="B5" s="178" t="s">
        <v>26</v>
      </c>
      <c r="C5" s="178" t="s">
        <v>27</v>
      </c>
      <c r="D5" s="178" t="s">
        <v>20</v>
      </c>
      <c r="E5" s="178" t="s">
        <v>28</v>
      </c>
      <c r="F5" s="178" t="s">
        <v>20</v>
      </c>
      <c r="G5" s="178" t="s">
        <v>29</v>
      </c>
      <c r="H5" s="178" t="s">
        <v>20</v>
      </c>
      <c r="I5" s="178" t="s">
        <v>30</v>
      </c>
      <c r="J5" s="178" t="s">
        <v>20</v>
      </c>
      <c r="K5" s="178" t="s">
        <v>31</v>
      </c>
      <c r="L5" s="178" t="s">
        <v>20</v>
      </c>
    </row>
    <row r="6" spans="1:12" s="174" customFormat="1" x14ac:dyDescent="0.2">
      <c r="A6" s="179" t="s">
        <v>119</v>
      </c>
      <c r="B6" s="180"/>
      <c r="C6" s="180"/>
      <c r="D6" s="181">
        <f>IF(B6=0,0,C6/B6)</f>
        <v>0</v>
      </c>
      <c r="E6" s="180">
        <f>ROUND(C6*E8,0)</f>
        <v>0</v>
      </c>
      <c r="F6" s="181">
        <f>IF(C6=0,0,E6/C6)</f>
        <v>0</v>
      </c>
      <c r="G6" s="180">
        <f>ROUND(E6*G8,0)</f>
        <v>0</v>
      </c>
      <c r="H6" s="181">
        <f>IF(E6=0,0,G6/E6)</f>
        <v>0</v>
      </c>
      <c r="I6" s="180">
        <f>ROUND(G6*I8,0)</f>
        <v>0</v>
      </c>
      <c r="J6" s="181">
        <f>IF(G6=0,0,I6/G6)</f>
        <v>0</v>
      </c>
      <c r="K6" s="180">
        <f>ROUND(I6*K8,0)</f>
        <v>0</v>
      </c>
      <c r="L6" s="181">
        <f>IF(I6=0,0,K6/I6)</f>
        <v>0</v>
      </c>
    </row>
    <row r="7" spans="1:12" s="174" customFormat="1" x14ac:dyDescent="0.2">
      <c r="A7" s="179" t="s">
        <v>120</v>
      </c>
      <c r="B7" s="180"/>
      <c r="C7" s="180"/>
      <c r="D7" s="181">
        <f>IF(B7=0,0,C7/B7)</f>
        <v>0</v>
      </c>
      <c r="E7" s="180">
        <f>C7*E8</f>
        <v>0</v>
      </c>
      <c r="F7" s="181">
        <f>IF(C7=0,0,E7/C7)</f>
        <v>0</v>
      </c>
      <c r="G7" s="180">
        <f>E7*G8</f>
        <v>0</v>
      </c>
      <c r="H7" s="181">
        <f>IF(E7=0,0,G7/E7)</f>
        <v>0</v>
      </c>
      <c r="I7" s="180">
        <f>G7*I8</f>
        <v>0</v>
      </c>
      <c r="J7" s="181">
        <f>IF(G7=0,0,I7/G7)</f>
        <v>0</v>
      </c>
      <c r="K7" s="180">
        <f t="shared" ref="K7" si="0">I7*K8</f>
        <v>0</v>
      </c>
      <c r="L7" s="181">
        <f>IF(I7=0,0,K7/I7)</f>
        <v>0</v>
      </c>
    </row>
    <row r="8" spans="1:12" s="174" customFormat="1" x14ac:dyDescent="0.2">
      <c r="A8" s="182" t="s">
        <v>121</v>
      </c>
      <c r="B8" s="183" t="s">
        <v>11</v>
      </c>
      <c r="C8" s="183" t="s">
        <v>11</v>
      </c>
      <c r="D8" s="183" t="s">
        <v>11</v>
      </c>
      <c r="E8" s="184">
        <f>'182 1 03 02021'!E8</f>
        <v>0</v>
      </c>
      <c r="F8" s="183" t="s">
        <v>11</v>
      </c>
      <c r="G8" s="184">
        <f>'182 1 03 02021'!G8</f>
        <v>0</v>
      </c>
      <c r="H8" s="183" t="s">
        <v>11</v>
      </c>
      <c r="I8" s="184">
        <f>'182 1 03 02021'!I8</f>
        <v>0</v>
      </c>
      <c r="J8" s="183" t="s">
        <v>11</v>
      </c>
      <c r="K8" s="184">
        <f>'182 1 03 02021'!K8</f>
        <v>0</v>
      </c>
      <c r="L8" s="183" t="s">
        <v>11</v>
      </c>
    </row>
    <row r="9" spans="1:12" s="174" customFormat="1" x14ac:dyDescent="0.2">
      <c r="A9" s="185" t="s">
        <v>122</v>
      </c>
      <c r="B9" s="17">
        <f>IF(B19=0,0,B20/B19)</f>
        <v>0</v>
      </c>
      <c r="C9" s="17">
        <f>IF(C19=0,0,C20/C19)</f>
        <v>0</v>
      </c>
      <c r="D9" s="181" t="s">
        <v>11</v>
      </c>
      <c r="E9" s="17">
        <f>ROUND(IF(AVERAGE(C9,B9)&gt;1,1,AVERAGE(C9,B9)),4)</f>
        <v>0</v>
      </c>
      <c r="F9" s="181" t="s">
        <v>11</v>
      </c>
      <c r="G9" s="17">
        <f>E9</f>
        <v>0</v>
      </c>
      <c r="H9" s="181" t="s">
        <v>11</v>
      </c>
      <c r="I9" s="17">
        <f>G9</f>
        <v>0</v>
      </c>
      <c r="J9" s="181" t="s">
        <v>11</v>
      </c>
      <c r="K9" s="17">
        <f t="shared" ref="K9" si="1">I9</f>
        <v>0</v>
      </c>
      <c r="L9" s="181" t="s">
        <v>11</v>
      </c>
    </row>
    <row r="10" spans="1:12" ht="30" x14ac:dyDescent="0.2">
      <c r="A10" s="179" t="s">
        <v>123</v>
      </c>
      <c r="B10" s="206"/>
      <c r="C10" s="206"/>
      <c r="D10" s="181">
        <f>IF(B10=0,0,C10/B10)</f>
        <v>0</v>
      </c>
      <c r="E10" s="206"/>
      <c r="F10" s="181">
        <f>IF(C10=0,0,E10/C10)</f>
        <v>0</v>
      </c>
      <c r="G10" s="206">
        <f>E11/12</f>
        <v>0</v>
      </c>
      <c r="H10" s="181">
        <f>IF(E10=0,0,G10/E10)</f>
        <v>0</v>
      </c>
      <c r="I10" s="206">
        <f>G11/12</f>
        <v>0</v>
      </c>
      <c r="J10" s="181">
        <f>IF(G10=0,0,I10/G10)</f>
        <v>0</v>
      </c>
      <c r="K10" s="206">
        <f>I11/12</f>
        <v>0</v>
      </c>
      <c r="L10" s="181">
        <f>IF(I10=0,0,K10/I10)</f>
        <v>0</v>
      </c>
    </row>
    <row r="11" spans="1:12" s="174" customFormat="1" ht="30" x14ac:dyDescent="0.2">
      <c r="A11" s="188" t="s">
        <v>124</v>
      </c>
      <c r="B11" s="186" t="s">
        <v>11</v>
      </c>
      <c r="C11" s="186" t="s">
        <v>11</v>
      </c>
      <c r="D11" s="186" t="s">
        <v>11</v>
      </c>
      <c r="E11" s="180">
        <f>ROUND((((E6*Ставки!E$12)/1000)-E7)*E9,0)</f>
        <v>0</v>
      </c>
      <c r="F11" s="186" t="s">
        <v>11</v>
      </c>
      <c r="G11" s="180">
        <f>ROUND((((G6*Ставки!F$12)/1000)-G7)*G9,0)</f>
        <v>0</v>
      </c>
      <c r="H11" s="186" t="s">
        <v>11</v>
      </c>
      <c r="I11" s="180">
        <f>ROUND((((I6*Ставки!G$12)/1000)-I7)*I9,0)</f>
        <v>0</v>
      </c>
      <c r="J11" s="186" t="s">
        <v>11</v>
      </c>
      <c r="K11" s="180">
        <f>ROUND((((K6*Ставки!H$12)/1000)-K7)*K9,0)</f>
        <v>0</v>
      </c>
      <c r="L11" s="186" t="s">
        <v>11</v>
      </c>
    </row>
    <row r="12" spans="1:12" s="174" customFormat="1" ht="28.5" x14ac:dyDescent="0.2">
      <c r="A12" s="189" t="s">
        <v>6</v>
      </c>
      <c r="B12" s="186" t="s">
        <v>11</v>
      </c>
      <c r="C12" s="186" t="s">
        <v>11</v>
      </c>
      <c r="D12" s="186" t="s">
        <v>11</v>
      </c>
      <c r="E12" s="203">
        <f>E13+E14+E15+E16+E17+E18</f>
        <v>0</v>
      </c>
      <c r="F12" s="186" t="s">
        <v>11</v>
      </c>
      <c r="G12" s="203">
        <f t="shared" ref="G12:K12" si="2">G13+G14+G15+G16+G17+G18</f>
        <v>0</v>
      </c>
      <c r="H12" s="186" t="s">
        <v>11</v>
      </c>
      <c r="I12" s="203">
        <f t="shared" si="2"/>
        <v>0</v>
      </c>
      <c r="J12" s="186" t="s">
        <v>11</v>
      </c>
      <c r="K12" s="203">
        <f t="shared" si="2"/>
        <v>0</v>
      </c>
      <c r="L12" s="186" t="s">
        <v>11</v>
      </c>
    </row>
    <row r="13" spans="1:12" s="174" customFormat="1" ht="30" x14ac:dyDescent="0.2">
      <c r="A13" s="190" t="s">
        <v>8</v>
      </c>
      <c r="B13" s="186" t="s">
        <v>11</v>
      </c>
      <c r="C13" s="186" t="s">
        <v>11</v>
      </c>
      <c r="D13" s="186" t="s">
        <v>11</v>
      </c>
      <c r="E13" s="203"/>
      <c r="F13" s="186" t="s">
        <v>11</v>
      </c>
      <c r="G13" s="203"/>
      <c r="H13" s="186" t="s">
        <v>11</v>
      </c>
      <c r="I13" s="203"/>
      <c r="J13" s="186" t="s">
        <v>11</v>
      </c>
      <c r="K13" s="203"/>
      <c r="L13" s="186" t="s">
        <v>11</v>
      </c>
    </row>
    <row r="14" spans="1:12" s="174" customFormat="1" ht="30" x14ac:dyDescent="0.2">
      <c r="A14" s="190" t="s">
        <v>9</v>
      </c>
      <c r="B14" s="186" t="s">
        <v>11</v>
      </c>
      <c r="C14" s="186" t="s">
        <v>11</v>
      </c>
      <c r="D14" s="186" t="s">
        <v>11</v>
      </c>
      <c r="E14" s="203"/>
      <c r="F14" s="186" t="s">
        <v>11</v>
      </c>
      <c r="G14" s="203"/>
      <c r="H14" s="186" t="s">
        <v>11</v>
      </c>
      <c r="I14" s="203"/>
      <c r="J14" s="186" t="s">
        <v>11</v>
      </c>
      <c r="K14" s="203"/>
      <c r="L14" s="186" t="s">
        <v>11</v>
      </c>
    </row>
    <row r="15" spans="1:12" s="174" customFormat="1" x14ac:dyDescent="0.2">
      <c r="A15" s="190" t="s">
        <v>125</v>
      </c>
      <c r="B15" s="186" t="s">
        <v>11</v>
      </c>
      <c r="C15" s="186" t="s">
        <v>11</v>
      </c>
      <c r="D15" s="186" t="s">
        <v>11</v>
      </c>
      <c r="E15" s="203"/>
      <c r="F15" s="186" t="s">
        <v>11</v>
      </c>
      <c r="G15" s="203"/>
      <c r="H15" s="186" t="s">
        <v>11</v>
      </c>
      <c r="I15" s="203"/>
      <c r="J15" s="186" t="s">
        <v>11</v>
      </c>
      <c r="K15" s="203"/>
      <c r="L15" s="186" t="s">
        <v>11</v>
      </c>
    </row>
    <row r="16" spans="1:12" s="174" customFormat="1" x14ac:dyDescent="0.2">
      <c r="A16" s="191" t="s">
        <v>7</v>
      </c>
      <c r="B16" s="186" t="s">
        <v>11</v>
      </c>
      <c r="C16" s="186" t="s">
        <v>11</v>
      </c>
      <c r="D16" s="186" t="s">
        <v>11</v>
      </c>
      <c r="E16" s="203"/>
      <c r="F16" s="186" t="s">
        <v>11</v>
      </c>
      <c r="G16" s="203"/>
      <c r="H16" s="186" t="s">
        <v>11</v>
      </c>
      <c r="I16" s="203"/>
      <c r="J16" s="186" t="s">
        <v>11</v>
      </c>
      <c r="K16" s="203"/>
      <c r="L16" s="186" t="s">
        <v>11</v>
      </c>
    </row>
    <row r="17" spans="1:12" s="174" customFormat="1" x14ac:dyDescent="0.2">
      <c r="A17" s="191" t="s">
        <v>126</v>
      </c>
      <c r="B17" s="186" t="s">
        <v>11</v>
      </c>
      <c r="C17" s="186" t="s">
        <v>11</v>
      </c>
      <c r="D17" s="186" t="s">
        <v>11</v>
      </c>
      <c r="E17" s="203"/>
      <c r="F17" s="186" t="s">
        <v>11</v>
      </c>
      <c r="G17" s="203"/>
      <c r="H17" s="186" t="s">
        <v>11</v>
      </c>
      <c r="I17" s="203"/>
      <c r="J17" s="186" t="s">
        <v>11</v>
      </c>
      <c r="K17" s="203"/>
      <c r="L17" s="186" t="s">
        <v>11</v>
      </c>
    </row>
    <row r="18" spans="1:12" s="174" customFormat="1" ht="45" x14ac:dyDescent="0.2">
      <c r="A18" s="191" t="s">
        <v>21</v>
      </c>
      <c r="B18" s="186" t="s">
        <v>11</v>
      </c>
      <c r="C18" s="186" t="s">
        <v>11</v>
      </c>
      <c r="D18" s="186" t="s">
        <v>11</v>
      </c>
      <c r="E18" s="203"/>
      <c r="F18" s="186" t="s">
        <v>11</v>
      </c>
      <c r="G18" s="203"/>
      <c r="H18" s="186" t="s">
        <v>11</v>
      </c>
      <c r="I18" s="203"/>
      <c r="J18" s="186" t="s">
        <v>11</v>
      </c>
      <c r="K18" s="203"/>
      <c r="L18" s="186" t="s">
        <v>11</v>
      </c>
    </row>
    <row r="19" spans="1:12" s="174" customFormat="1" x14ac:dyDescent="0.2">
      <c r="A19" s="179" t="s">
        <v>19</v>
      </c>
      <c r="B19" s="192"/>
      <c r="C19" s="192"/>
      <c r="D19" s="193">
        <f t="shared" ref="D19:D20" si="3">IF(B19=0,0,C19/B19)</f>
        <v>0</v>
      </c>
      <c r="E19" s="186" t="s">
        <v>11</v>
      </c>
      <c r="F19" s="186" t="s">
        <v>11</v>
      </c>
      <c r="G19" s="186" t="s">
        <v>11</v>
      </c>
      <c r="H19" s="186" t="s">
        <v>11</v>
      </c>
      <c r="I19" s="186" t="s">
        <v>11</v>
      </c>
      <c r="J19" s="186" t="s">
        <v>11</v>
      </c>
      <c r="K19" s="186" t="s">
        <v>11</v>
      </c>
      <c r="L19" s="186" t="s">
        <v>11</v>
      </c>
    </row>
    <row r="20" spans="1:12" s="199" customFormat="1" x14ac:dyDescent="0.2">
      <c r="A20" s="194" t="s">
        <v>18</v>
      </c>
      <c r="B20" s="195"/>
      <c r="C20" s="195"/>
      <c r="D20" s="196">
        <f t="shared" si="3"/>
        <v>0</v>
      </c>
      <c r="E20" s="197">
        <f>ROUND(E11+E12+E10-G10,0)</f>
        <v>0</v>
      </c>
      <c r="F20" s="198">
        <f>IF(C20=0,0,E20/C20)</f>
        <v>0</v>
      </c>
      <c r="G20" s="197">
        <f>ROUND(G11+G12+G10-I10,0)</f>
        <v>0</v>
      </c>
      <c r="H20" s="198">
        <f>IF(E20=0,0,G20/E20)</f>
        <v>0</v>
      </c>
      <c r="I20" s="197">
        <f>ROUND(I11+I12+I10-K10,0)</f>
        <v>0</v>
      </c>
      <c r="J20" s="198">
        <f>IF(G20=0,0,I20/G20)</f>
        <v>0</v>
      </c>
      <c r="K20" s="197">
        <f>ROUND(K11+K12+K10-K11/12,0)</f>
        <v>0</v>
      </c>
      <c r="L20" s="198">
        <f>IF(I20=0,0,K20/I20)</f>
        <v>0</v>
      </c>
    </row>
  </sheetData>
  <mergeCells count="2">
    <mergeCell ref="A1:L1"/>
    <mergeCell ref="K2:L2"/>
  </mergeCells>
  <printOptions horizontalCentered="1"/>
  <pageMargins left="0" right="0" top="0.39370078740157483" bottom="0" header="0" footer="0"/>
  <pageSetup paperSize="9" scale="8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>
      <selection activeCell="A2" sqref="A2"/>
    </sheetView>
  </sheetViews>
  <sheetFormatPr defaultRowHeight="15.75" x14ac:dyDescent="0.2"/>
  <cols>
    <col min="1" max="1" width="70.85546875" style="175" customWidth="1"/>
    <col min="2" max="2" width="12.140625" style="200" customWidth="1"/>
    <col min="3" max="3" width="15.7109375" style="200" customWidth="1"/>
    <col min="4" max="4" width="15.5703125" style="200" customWidth="1"/>
    <col min="5" max="5" width="13" style="200" customWidth="1"/>
    <col min="6" max="8" width="13.7109375" style="187" customWidth="1"/>
    <col min="9" max="9" width="12.28515625" style="174" customWidth="1"/>
    <col min="10" max="16384" width="9.140625" style="187"/>
  </cols>
  <sheetData>
    <row r="1" spans="1:9" s="174" customFormat="1" x14ac:dyDescent="0.2">
      <c r="A1" s="162">
        <v>128</v>
      </c>
      <c r="B1" s="162"/>
      <c r="C1" s="162"/>
      <c r="D1" s="162"/>
      <c r="E1" s="162"/>
      <c r="F1" s="162"/>
      <c r="G1" s="162"/>
      <c r="H1" s="162"/>
    </row>
    <row r="2" spans="1:9" s="174" customFormat="1" ht="29.25" customHeight="1" x14ac:dyDescent="0.2">
      <c r="A2" s="175"/>
      <c r="B2" s="200"/>
      <c r="C2" s="200"/>
      <c r="D2" s="200"/>
      <c r="E2" s="200"/>
      <c r="F2" s="187"/>
      <c r="G2" s="176" t="s">
        <v>138</v>
      </c>
      <c r="H2" s="176"/>
    </row>
    <row r="3" spans="1:9" s="174" customFormat="1" x14ac:dyDescent="0.2">
      <c r="A3" s="208" t="s">
        <v>139</v>
      </c>
      <c r="B3" s="209"/>
      <c r="C3" s="209"/>
      <c r="D3" s="209"/>
      <c r="E3" s="209"/>
      <c r="F3" s="210"/>
      <c r="G3" s="210"/>
      <c r="H3" s="210"/>
    </row>
    <row r="4" spans="1:9" x14ac:dyDescent="0.2">
      <c r="A4" s="211" t="s">
        <v>140</v>
      </c>
      <c r="B4" s="211" t="s">
        <v>141</v>
      </c>
      <c r="C4" s="211"/>
      <c r="D4" s="211"/>
      <c r="E4" s="211"/>
      <c r="F4" s="211"/>
      <c r="G4" s="211"/>
      <c r="H4" s="211"/>
      <c r="I4" s="187"/>
    </row>
    <row r="5" spans="1:9" ht="38.25" x14ac:dyDescent="0.2">
      <c r="A5" s="211"/>
      <c r="B5" s="212" t="s">
        <v>142</v>
      </c>
      <c r="C5" s="213" t="s">
        <v>89</v>
      </c>
      <c r="D5" s="213" t="s">
        <v>90</v>
      </c>
      <c r="E5" s="213" t="s">
        <v>28</v>
      </c>
      <c r="F5" s="213" t="s">
        <v>29</v>
      </c>
      <c r="G5" s="213" t="s">
        <v>30</v>
      </c>
      <c r="H5" s="213" t="s">
        <v>31</v>
      </c>
      <c r="I5" s="187"/>
    </row>
    <row r="6" spans="1:9" ht="63.75" x14ac:dyDescent="0.2">
      <c r="A6" s="214" t="s">
        <v>143</v>
      </c>
      <c r="B6" s="212" t="s">
        <v>144</v>
      </c>
      <c r="C6" s="215"/>
      <c r="D6" s="215"/>
      <c r="E6" s="215"/>
      <c r="F6" s="215"/>
      <c r="G6" s="215"/>
      <c r="H6" s="215"/>
      <c r="I6" s="187"/>
    </row>
    <row r="7" spans="1:9" x14ac:dyDescent="0.2">
      <c r="A7" s="214" t="s">
        <v>145</v>
      </c>
      <c r="B7" s="212" t="s">
        <v>146</v>
      </c>
      <c r="C7" s="215"/>
      <c r="D7" s="215"/>
      <c r="E7" s="215"/>
      <c r="F7" s="215"/>
      <c r="G7" s="215"/>
      <c r="H7" s="215"/>
      <c r="I7" s="187"/>
    </row>
    <row r="8" spans="1:9" ht="98.25" x14ac:dyDescent="0.2">
      <c r="A8" s="214" t="s">
        <v>147</v>
      </c>
      <c r="B8" s="216" t="s">
        <v>148</v>
      </c>
      <c r="C8" s="217"/>
      <c r="D8" s="217"/>
      <c r="E8" s="217"/>
      <c r="F8" s="217"/>
      <c r="G8" s="217"/>
      <c r="H8" s="217"/>
      <c r="I8" s="187"/>
    </row>
    <row r="9" spans="1:9" x14ac:dyDescent="0.2">
      <c r="A9" s="214" t="s">
        <v>149</v>
      </c>
      <c r="B9" s="212" t="s">
        <v>146</v>
      </c>
      <c r="C9" s="217"/>
      <c r="D9" s="217"/>
      <c r="E9" s="217"/>
      <c r="F9" s="217"/>
      <c r="G9" s="217"/>
      <c r="H9" s="217"/>
      <c r="I9" s="187"/>
    </row>
    <row r="10" spans="1:9" ht="38.25" x14ac:dyDescent="0.2">
      <c r="A10" s="214" t="s">
        <v>150</v>
      </c>
      <c r="B10" s="212" t="s">
        <v>146</v>
      </c>
      <c r="C10" s="217"/>
      <c r="D10" s="217"/>
      <c r="E10" s="217"/>
      <c r="F10" s="217"/>
      <c r="G10" s="217"/>
      <c r="H10" s="217"/>
      <c r="I10" s="187"/>
    </row>
    <row r="11" spans="1:9" x14ac:dyDescent="0.2">
      <c r="A11" s="214" t="s">
        <v>130</v>
      </c>
      <c r="B11" s="212" t="s">
        <v>146</v>
      </c>
      <c r="C11" s="217"/>
      <c r="D11" s="217"/>
      <c r="E11" s="217"/>
      <c r="F11" s="217"/>
      <c r="G11" s="217"/>
      <c r="H11" s="217"/>
      <c r="I11" s="187"/>
    </row>
    <row r="12" spans="1:9" ht="38.25" x14ac:dyDescent="0.2">
      <c r="A12" s="218" t="s">
        <v>151</v>
      </c>
      <c r="B12" s="212" t="s">
        <v>146</v>
      </c>
      <c r="C12" s="215"/>
      <c r="D12" s="215"/>
      <c r="E12" s="215"/>
      <c r="F12" s="215"/>
      <c r="G12" s="215"/>
      <c r="H12" s="215"/>
      <c r="I12" s="187"/>
    </row>
    <row r="14" spans="1:9" x14ac:dyDescent="0.2">
      <c r="A14" s="219" t="s">
        <v>152</v>
      </c>
    </row>
    <row r="15" spans="1:9" x14ac:dyDescent="0.2">
      <c r="A15" s="220" t="s">
        <v>153</v>
      </c>
    </row>
    <row r="16" spans="1:9" x14ac:dyDescent="0.2">
      <c r="A16" s="219" t="s">
        <v>154</v>
      </c>
    </row>
    <row r="17" spans="1:1" x14ac:dyDescent="0.2">
      <c r="A17" s="219" t="s">
        <v>155</v>
      </c>
    </row>
    <row r="18" spans="1:1" x14ac:dyDescent="0.2">
      <c r="A18" s="219" t="s">
        <v>156</v>
      </c>
    </row>
    <row r="19" spans="1:1" x14ac:dyDescent="0.2">
      <c r="A19" s="219" t="s">
        <v>157</v>
      </c>
    </row>
  </sheetData>
  <mergeCells count="4">
    <mergeCell ref="A1:H1"/>
    <mergeCell ref="G2:H2"/>
    <mergeCell ref="A4:A5"/>
    <mergeCell ref="B4:H4"/>
  </mergeCells>
  <printOptions horizontalCentered="1"/>
  <pageMargins left="0" right="0" top="0.31496062992125984" bottom="0" header="0" footer="0"/>
  <pageSetup paperSize="9" scale="87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44.85546875" style="30" customWidth="1"/>
    <col min="2" max="2" width="20.140625" style="30" customWidth="1"/>
    <col min="3" max="16384" width="9.140625" style="30"/>
  </cols>
  <sheetData>
    <row r="1" spans="1:2" ht="15.75" x14ac:dyDescent="0.25">
      <c r="A1" s="29">
        <v>129</v>
      </c>
      <c r="B1" s="29"/>
    </row>
    <row r="2" spans="1:2" ht="25.5" x14ac:dyDescent="0.25">
      <c r="B2" s="31" t="s">
        <v>158</v>
      </c>
    </row>
    <row r="3" spans="1:2" ht="42.75" customHeight="1" x14ac:dyDescent="0.25">
      <c r="A3" s="32" t="s">
        <v>159</v>
      </c>
      <c r="B3" s="32"/>
    </row>
    <row r="4" spans="1:2" ht="15.75" x14ac:dyDescent="0.25">
      <c r="A4" s="33"/>
      <c r="B4" s="34" t="s">
        <v>0</v>
      </c>
    </row>
    <row r="5" spans="1:2" ht="33.75" customHeight="1" x14ac:dyDescent="0.25">
      <c r="A5" s="35" t="s">
        <v>1</v>
      </c>
      <c r="B5" s="35" t="s">
        <v>160</v>
      </c>
    </row>
    <row r="6" spans="1:2" ht="30" customHeight="1" x14ac:dyDescent="0.25">
      <c r="A6" s="36" t="s">
        <v>36</v>
      </c>
      <c r="B6" s="37">
        <f>'182 1 05 01010'!E26+'182 1 05 01020(50)'!E26</f>
        <v>0</v>
      </c>
    </row>
    <row r="7" spans="1:2" ht="30" customHeight="1" x14ac:dyDescent="0.25">
      <c r="A7" s="36" t="s">
        <v>37</v>
      </c>
      <c r="B7" s="37">
        <f>'182 1 05 01010'!G26+'182 1 05 01020(50)'!G26</f>
        <v>0</v>
      </c>
    </row>
    <row r="8" spans="1:2" ht="30" customHeight="1" x14ac:dyDescent="0.25">
      <c r="A8" s="38" t="s">
        <v>38</v>
      </c>
      <c r="B8" s="39" t="str">
        <f>IF(B6=0," ",B7/B6)</f>
        <v xml:space="preserve"> </v>
      </c>
    </row>
    <row r="9" spans="1:2" ht="30" customHeight="1" x14ac:dyDescent="0.25">
      <c r="A9" s="36" t="s">
        <v>39</v>
      </c>
      <c r="B9" s="221">
        <f>'182 1 05 01010'!I26+'182 1 05 01020(50)'!I26</f>
        <v>0</v>
      </c>
    </row>
    <row r="10" spans="1:2" ht="30" customHeight="1" x14ac:dyDescent="0.25">
      <c r="A10" s="38" t="s">
        <v>38</v>
      </c>
      <c r="B10" s="39" t="str">
        <f>IF(B7=0," ",B9/B7)</f>
        <v xml:space="preserve"> </v>
      </c>
    </row>
    <row r="11" spans="1:2" ht="30" customHeight="1" x14ac:dyDescent="0.25">
      <c r="A11" s="36" t="s">
        <v>40</v>
      </c>
      <c r="B11" s="221">
        <f>'182 1 05 01010'!K26+'182 1 05 01020(50)'!K26</f>
        <v>0</v>
      </c>
    </row>
    <row r="12" spans="1:2" ht="30" customHeight="1" x14ac:dyDescent="0.25">
      <c r="A12" s="38" t="s">
        <v>38</v>
      </c>
      <c r="B12" s="39" t="str">
        <f>IF(B9=0," ",B11/B9)</f>
        <v xml:space="preserve"> </v>
      </c>
    </row>
    <row r="13" spans="1:2" ht="30" customHeight="1" x14ac:dyDescent="0.25">
      <c r="A13" s="36" t="s">
        <v>41</v>
      </c>
      <c r="B13" s="221">
        <f>'182 1 05 01010'!M26+'182 1 05 01020(50)'!M26</f>
        <v>0</v>
      </c>
    </row>
    <row r="14" spans="1:2" ht="30" customHeight="1" x14ac:dyDescent="0.25">
      <c r="A14" s="38" t="s">
        <v>38</v>
      </c>
      <c r="B14" s="39" t="str">
        <f>IF(B11=0," ",B13/B11)</f>
        <v xml:space="preserve"> </v>
      </c>
    </row>
  </sheetData>
  <mergeCells count="2">
    <mergeCell ref="A1:B1"/>
    <mergeCell ref="A3:B3"/>
  </mergeCells>
  <printOptions horizontalCentered="1"/>
  <pageMargins left="0" right="0" top="0.39370078740157483" bottom="0.19685039370078741" header="0.31496062992125984" footer="0.31496062992125984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Normal="10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.75" x14ac:dyDescent="0.2"/>
  <cols>
    <col min="1" max="1" width="48" style="41" customWidth="1"/>
    <col min="2" max="2" width="14.42578125" style="41" customWidth="1"/>
    <col min="3" max="3" width="14.5703125" style="41" customWidth="1"/>
    <col min="4" max="4" width="10.7109375" style="41" customWidth="1"/>
    <col min="5" max="5" width="14.42578125" style="66" customWidth="1"/>
    <col min="6" max="6" width="10.7109375" style="66" customWidth="1"/>
    <col min="7" max="7" width="13.28515625" style="40" customWidth="1"/>
    <col min="8" max="8" width="10.7109375" style="40" customWidth="1"/>
    <col min="9" max="9" width="14.85546875" style="67" customWidth="1"/>
    <col min="10" max="10" width="10.7109375" style="67" customWidth="1"/>
    <col min="11" max="11" width="15.85546875" style="67" customWidth="1"/>
    <col min="12" max="12" width="10.7109375" style="67" customWidth="1"/>
    <col min="13" max="13" width="15.5703125" style="67" customWidth="1"/>
    <col min="14" max="14" width="10.7109375" style="67" customWidth="1"/>
    <col min="15" max="16384" width="9.140625" style="67"/>
  </cols>
  <sheetData>
    <row r="1" spans="1:14" s="40" customFormat="1" x14ac:dyDescent="0.2">
      <c r="A1" s="29">
        <v>130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s="40" customFormat="1" ht="30.75" customHeight="1" x14ac:dyDescent="0.2">
      <c r="A2" s="41"/>
      <c r="B2" s="41"/>
      <c r="C2" s="41"/>
      <c r="D2" s="41"/>
      <c r="M2" s="222" t="s">
        <v>161</v>
      </c>
      <c r="N2" s="222"/>
    </row>
    <row r="3" spans="1:14" s="40" customFormat="1" ht="18.75" customHeight="1" x14ac:dyDescent="0.2">
      <c r="A3" s="32" t="s">
        <v>162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40" customFormat="1" x14ac:dyDescent="0.2">
      <c r="A4" s="33"/>
      <c r="B4" s="33"/>
      <c r="C4" s="33"/>
      <c r="D4" s="33"/>
      <c r="E4" s="33"/>
      <c r="F4" s="33"/>
      <c r="M4" s="34" t="s">
        <v>0</v>
      </c>
    </row>
    <row r="5" spans="1:14" s="40" customFormat="1" ht="42.75" x14ac:dyDescent="0.2">
      <c r="A5" s="35" t="s">
        <v>1</v>
      </c>
      <c r="B5" s="43" t="s">
        <v>25</v>
      </c>
      <c r="C5" s="43" t="s">
        <v>26</v>
      </c>
      <c r="D5" s="43" t="s">
        <v>20</v>
      </c>
      <c r="E5" s="43" t="s">
        <v>27</v>
      </c>
      <c r="F5" s="43" t="s">
        <v>20</v>
      </c>
      <c r="G5" s="43" t="s">
        <v>28</v>
      </c>
      <c r="H5" s="43" t="s">
        <v>20</v>
      </c>
      <c r="I5" s="43" t="s">
        <v>29</v>
      </c>
      <c r="J5" s="43" t="s">
        <v>20</v>
      </c>
      <c r="K5" s="43" t="s">
        <v>30</v>
      </c>
      <c r="L5" s="43" t="s">
        <v>20</v>
      </c>
      <c r="M5" s="43" t="s">
        <v>31</v>
      </c>
      <c r="N5" s="43" t="s">
        <v>20</v>
      </c>
    </row>
    <row r="6" spans="1:14" s="40" customFormat="1" ht="30" x14ac:dyDescent="0.2">
      <c r="A6" s="88" t="s">
        <v>163</v>
      </c>
      <c r="B6" s="45"/>
      <c r="C6" s="45"/>
      <c r="D6" s="223">
        <f>IF(B6=0,0,C6/B6)</f>
        <v>0</v>
      </c>
      <c r="E6" s="45"/>
      <c r="F6" s="224">
        <f>ROUND(IF(C6=0,0,E6/C6),4)</f>
        <v>0</v>
      </c>
      <c r="G6" s="45">
        <f>ROUND(E6*AVERAGE($D$6,$F$6),0)</f>
        <v>0</v>
      </c>
      <c r="H6" s="223">
        <f>IF(E6=0,0,G6/E6)</f>
        <v>0</v>
      </c>
      <c r="I6" s="45">
        <f>ROUND(G6*AVERAGE($D$6,$F$6),0)</f>
        <v>0</v>
      </c>
      <c r="J6" s="223">
        <f>IF(G6=0,0,I6/G6)</f>
        <v>0</v>
      </c>
      <c r="K6" s="45">
        <f>ROUND(I6*AVERAGE($D$6,$F$6),0)</f>
        <v>0</v>
      </c>
      <c r="L6" s="223">
        <f>IF(I6=0,0,K6/I6)</f>
        <v>0</v>
      </c>
      <c r="M6" s="45">
        <f>ROUND(K6*AVERAGE($D$6,$F$6),0)</f>
        <v>0</v>
      </c>
      <c r="N6" s="223">
        <f>IF(K6=0,0,M6/K6)</f>
        <v>0</v>
      </c>
    </row>
    <row r="7" spans="1:14" s="40" customFormat="1" x14ac:dyDescent="0.2">
      <c r="A7" s="225" t="s">
        <v>164</v>
      </c>
      <c r="B7" s="45"/>
      <c r="C7" s="45"/>
      <c r="D7" s="45"/>
      <c r="E7" s="45"/>
      <c r="F7" s="226"/>
      <c r="G7" s="45"/>
      <c r="H7" s="45"/>
      <c r="I7" s="45"/>
      <c r="J7" s="45"/>
      <c r="K7" s="45"/>
      <c r="L7" s="45"/>
      <c r="M7" s="45"/>
      <c r="N7" s="45"/>
    </row>
    <row r="8" spans="1:14" s="40" customFormat="1" ht="45" x14ac:dyDescent="0.2">
      <c r="A8" s="227" t="s">
        <v>165</v>
      </c>
      <c r="B8" s="45"/>
      <c r="C8" s="45"/>
      <c r="D8" s="223">
        <f>IF(B8=0,0,C8/B8)</f>
        <v>0</v>
      </c>
      <c r="E8" s="45"/>
      <c r="F8" s="224">
        <f t="shared" ref="F8:F9" si="0">ROUND(IF(C8=0,0,E8/C8),4)</f>
        <v>0</v>
      </c>
      <c r="G8" s="45">
        <f>ROUND(E8*$F$8,0)</f>
        <v>0</v>
      </c>
      <c r="H8" s="223">
        <f>IF(E8=0,0,G8/E8)</f>
        <v>0</v>
      </c>
      <c r="I8" s="45">
        <f>ROUND(G8*$F$8,0)</f>
        <v>0</v>
      </c>
      <c r="J8" s="223">
        <f>IF(G8=0,0,I8/G8)</f>
        <v>0</v>
      </c>
      <c r="K8" s="45">
        <f>ROUND(I8*$F$8,0)</f>
        <v>0</v>
      </c>
      <c r="L8" s="223">
        <f>IF(I8=0,0,K8/I8)</f>
        <v>0</v>
      </c>
      <c r="M8" s="45">
        <f>ROUND(K8*$F$8,0)</f>
        <v>0</v>
      </c>
      <c r="N8" s="223">
        <f>IF(K8=0,0,M8/K8)</f>
        <v>0</v>
      </c>
    </row>
    <row r="9" spans="1:14" s="40" customFormat="1" ht="45" x14ac:dyDescent="0.2">
      <c r="A9" s="227" t="s">
        <v>166</v>
      </c>
      <c r="B9" s="45"/>
      <c r="C9" s="45"/>
      <c r="D9" s="223">
        <f>IF(B9=0,0,C9/B9)</f>
        <v>0</v>
      </c>
      <c r="E9" s="45"/>
      <c r="F9" s="224">
        <f t="shared" si="0"/>
        <v>0</v>
      </c>
      <c r="G9" s="45">
        <f>ROUND(E9*$F$9,0)</f>
        <v>0</v>
      </c>
      <c r="H9" s="223">
        <f>IF(E9=0,0,G9/E9)</f>
        <v>0</v>
      </c>
      <c r="I9" s="45">
        <f>ROUND(G9*$F$9,0)</f>
        <v>0</v>
      </c>
      <c r="J9" s="223">
        <f>IF(G9=0,0,I9/G9)</f>
        <v>0</v>
      </c>
      <c r="K9" s="45">
        <f>ROUND(I9*$F$9,0)</f>
        <v>0</v>
      </c>
      <c r="L9" s="223">
        <f>IF(I9=0,0,K9/I9)</f>
        <v>0</v>
      </c>
      <c r="M9" s="45">
        <f>ROUND(K9*$F$9,0)</f>
        <v>0</v>
      </c>
      <c r="N9" s="223">
        <f>IF(K9=0,0,M9/K9)</f>
        <v>0</v>
      </c>
    </row>
    <row r="10" spans="1:14" s="65" customFormat="1" ht="45" x14ac:dyDescent="0.2">
      <c r="A10" s="228" t="s">
        <v>167</v>
      </c>
      <c r="B10" s="229">
        <f>B6-B8-B9</f>
        <v>0</v>
      </c>
      <c r="C10" s="229">
        <f>C6-C8-C9</f>
        <v>0</v>
      </c>
      <c r="D10" s="230">
        <f>IF(B10=0,0,C10/B10)</f>
        <v>0</v>
      </c>
      <c r="E10" s="229">
        <f>E6-E8-E9</f>
        <v>0</v>
      </c>
      <c r="F10" s="230">
        <f>IF(C10=0,0,E10/C10)</f>
        <v>0</v>
      </c>
      <c r="G10" s="229">
        <f>G6-G8-G9</f>
        <v>0</v>
      </c>
      <c r="H10" s="230">
        <f>IF(E10=0,0,G10/E10)</f>
        <v>0</v>
      </c>
      <c r="I10" s="229">
        <f>I6-I8-I9</f>
        <v>0</v>
      </c>
      <c r="J10" s="230">
        <f>IF(G10=0,0,I10/G10)</f>
        <v>0</v>
      </c>
      <c r="K10" s="229">
        <f>K6-K8-K9</f>
        <v>0</v>
      </c>
      <c r="L10" s="230">
        <f>IF(I10=0,0,K10/I10)</f>
        <v>0</v>
      </c>
      <c r="M10" s="229">
        <f>M6-M8-M9</f>
        <v>0</v>
      </c>
      <c r="N10" s="230">
        <f>IF(K10=0,0,M10/K10)</f>
        <v>0</v>
      </c>
    </row>
    <row r="11" spans="1:14" s="65" customFormat="1" x14ac:dyDescent="0.2">
      <c r="A11" s="88" t="s">
        <v>168</v>
      </c>
      <c r="B11" s="45"/>
      <c r="C11" s="45"/>
      <c r="D11" s="223">
        <f>IF(B11=0,0,C11/B11)</f>
        <v>0</v>
      </c>
      <c r="E11" s="45"/>
      <c r="F11" s="223">
        <f>IF(C11=0,0,E11/C11)</f>
        <v>0</v>
      </c>
      <c r="G11" s="45">
        <f>ROUND(E11*G14,0)</f>
        <v>0</v>
      </c>
      <c r="H11" s="223">
        <f>IF(E11=0,0,G11/E11)</f>
        <v>0</v>
      </c>
      <c r="I11" s="45">
        <f>ROUND(G11*I14,0)</f>
        <v>0</v>
      </c>
      <c r="J11" s="223">
        <f>IF(G11=0,0,I11/G11)</f>
        <v>0</v>
      </c>
      <c r="K11" s="45">
        <f>ROUND(I11*K14,0)</f>
        <v>0</v>
      </c>
      <c r="L11" s="223">
        <f>IF(I11=0,0,K11/I11)</f>
        <v>0</v>
      </c>
      <c r="M11" s="45">
        <f>ROUND(K11*M14,0)</f>
        <v>0</v>
      </c>
      <c r="N11" s="223">
        <f>IF(K11=0,0,M11/K11)</f>
        <v>0</v>
      </c>
    </row>
    <row r="12" spans="1:14" s="65" customFormat="1" x14ac:dyDescent="0.2">
      <c r="A12" s="88" t="s">
        <v>169</v>
      </c>
      <c r="B12" s="45"/>
      <c r="C12" s="45"/>
      <c r="D12" s="223">
        <f>IF(B12=0,0,C12/B12)</f>
        <v>0</v>
      </c>
      <c r="E12" s="45"/>
      <c r="F12" s="223">
        <f>IF(C12=0,0,E12/C12)</f>
        <v>0</v>
      </c>
      <c r="G12" s="45">
        <f>ROUND(G11*G13,0)</f>
        <v>0</v>
      </c>
      <c r="H12" s="223">
        <f>IF(E12=0,0,G12/E12)</f>
        <v>0</v>
      </c>
      <c r="I12" s="45">
        <f>ROUND(I11*I13,0)</f>
        <v>0</v>
      </c>
      <c r="J12" s="223">
        <f>IF(G12=0,0,I12/G12)</f>
        <v>0</v>
      </c>
      <c r="K12" s="45">
        <f>ROUND(K11*K13,0)</f>
        <v>0</v>
      </c>
      <c r="L12" s="223">
        <f>IF(I12=0,0,K12/I12)</f>
        <v>0</v>
      </c>
      <c r="M12" s="45">
        <f>ROUND(M11*M13,0)</f>
        <v>0</v>
      </c>
      <c r="N12" s="223">
        <f>IF(K12=0,0,M12/K12)</f>
        <v>0</v>
      </c>
    </row>
    <row r="13" spans="1:14" s="65" customFormat="1" ht="30" x14ac:dyDescent="0.2">
      <c r="A13" s="231" t="s">
        <v>170</v>
      </c>
      <c r="B13" s="232">
        <f>IF(B11=0,0,B12/B11)</f>
        <v>0</v>
      </c>
      <c r="C13" s="232">
        <f>IF(C11=0,0,C12/C11)</f>
        <v>0</v>
      </c>
      <c r="D13" s="233" t="s">
        <v>11</v>
      </c>
      <c r="E13" s="232">
        <f>IF(E11=0,0,E12/E11)</f>
        <v>0</v>
      </c>
      <c r="F13" s="233" t="s">
        <v>11</v>
      </c>
      <c r="G13" s="234">
        <f>ROUND(AVERAGE(B13,E13,C13),4)</f>
        <v>0</v>
      </c>
      <c r="H13" s="233" t="s">
        <v>11</v>
      </c>
      <c r="I13" s="234">
        <f>G13</f>
        <v>0</v>
      </c>
      <c r="J13" s="233" t="s">
        <v>11</v>
      </c>
      <c r="K13" s="234">
        <f>I13</f>
        <v>0</v>
      </c>
      <c r="L13" s="233" t="s">
        <v>11</v>
      </c>
      <c r="M13" s="234">
        <f>K13</f>
        <v>0</v>
      </c>
      <c r="N13" s="233" t="s">
        <v>11</v>
      </c>
    </row>
    <row r="14" spans="1:14" s="65" customFormat="1" x14ac:dyDescent="0.2">
      <c r="A14" s="235" t="s">
        <v>171</v>
      </c>
      <c r="B14" s="236" t="s">
        <v>11</v>
      </c>
      <c r="C14" s="236" t="s">
        <v>11</v>
      </c>
      <c r="D14" s="236" t="s">
        <v>11</v>
      </c>
      <c r="E14" s="236" t="s">
        <v>11</v>
      </c>
      <c r="F14" s="236" t="s">
        <v>11</v>
      </c>
      <c r="G14" s="237"/>
      <c r="H14" s="236" t="s">
        <v>11</v>
      </c>
      <c r="I14" s="237"/>
      <c r="J14" s="236" t="s">
        <v>11</v>
      </c>
      <c r="K14" s="237"/>
      <c r="L14" s="236" t="s">
        <v>11</v>
      </c>
      <c r="M14" s="237"/>
      <c r="N14" s="236" t="s">
        <v>11</v>
      </c>
    </row>
    <row r="15" spans="1:14" s="65" customFormat="1" x14ac:dyDescent="0.2">
      <c r="A15" s="225" t="s">
        <v>122</v>
      </c>
      <c r="B15" s="46">
        <f>IF(B25=0,0,B26/B25)</f>
        <v>0</v>
      </c>
      <c r="C15" s="46">
        <f>IF(C25=0,0,C26/C25)</f>
        <v>0</v>
      </c>
      <c r="D15" s="233" t="s">
        <v>11</v>
      </c>
      <c r="E15" s="46">
        <f>IF(E25=0,0,E26/E25)</f>
        <v>0</v>
      </c>
      <c r="F15" s="233" t="s">
        <v>11</v>
      </c>
      <c r="G15" s="238">
        <f>ROUND(IF(AVERAGE(B15,C15,E15)&gt;1,1,AVERAGE(B15,C15,E15)),0)</f>
        <v>0</v>
      </c>
      <c r="H15" s="233" t="s">
        <v>11</v>
      </c>
      <c r="I15" s="238">
        <f>G15</f>
        <v>0</v>
      </c>
      <c r="J15" s="233" t="s">
        <v>11</v>
      </c>
      <c r="K15" s="238">
        <f>I15</f>
        <v>0</v>
      </c>
      <c r="L15" s="233" t="s">
        <v>11</v>
      </c>
      <c r="M15" s="238">
        <f>K15</f>
        <v>0</v>
      </c>
      <c r="N15" s="233" t="s">
        <v>11</v>
      </c>
    </row>
    <row r="16" spans="1:14" s="65" customFormat="1" ht="30" x14ac:dyDescent="0.2">
      <c r="A16" s="88" t="s">
        <v>5</v>
      </c>
      <c r="B16" s="233" t="s">
        <v>11</v>
      </c>
      <c r="C16" s="233" t="s">
        <v>11</v>
      </c>
      <c r="D16" s="233" t="s">
        <v>11</v>
      </c>
      <c r="E16" s="233" t="s">
        <v>11</v>
      </c>
      <c r="F16" s="233" t="s">
        <v>11</v>
      </c>
      <c r="G16" s="45">
        <f>G12*G15</f>
        <v>0</v>
      </c>
      <c r="H16" s="223" t="s">
        <v>11</v>
      </c>
      <c r="I16" s="45">
        <f>I12*I15</f>
        <v>0</v>
      </c>
      <c r="J16" s="223" t="s">
        <v>11</v>
      </c>
      <c r="K16" s="45">
        <f>K12*K15</f>
        <v>0</v>
      </c>
      <c r="L16" s="223" t="s">
        <v>11</v>
      </c>
      <c r="M16" s="45">
        <f>M12*M15</f>
        <v>0</v>
      </c>
      <c r="N16" s="223" t="s">
        <v>11</v>
      </c>
    </row>
    <row r="17" spans="1:14" s="40" customFormat="1" ht="28.5" x14ac:dyDescent="0.2">
      <c r="A17" s="239" t="s">
        <v>6</v>
      </c>
      <c r="B17" s="240" t="s">
        <v>11</v>
      </c>
      <c r="C17" s="240" t="s">
        <v>11</v>
      </c>
      <c r="D17" s="240" t="s">
        <v>11</v>
      </c>
      <c r="E17" s="240" t="s">
        <v>11</v>
      </c>
      <c r="F17" s="240" t="s">
        <v>11</v>
      </c>
      <c r="G17" s="241">
        <f>ROUND(G18+G19+G20+G21+G22+G23+G24,0)</f>
        <v>0</v>
      </c>
      <c r="H17" s="229" t="s">
        <v>11</v>
      </c>
      <c r="I17" s="241">
        <f>ROUND(I18+I19+I20+I21+I22+I23+I24,0)</f>
        <v>0</v>
      </c>
      <c r="J17" s="229" t="s">
        <v>11</v>
      </c>
      <c r="K17" s="241">
        <f>ROUND(K18+K19+K20+K21+K22+K23+K24,0)</f>
        <v>0</v>
      </c>
      <c r="L17" s="229" t="s">
        <v>11</v>
      </c>
      <c r="M17" s="241">
        <f>ROUND(M18+M19+M20+M21+M22+M23+M24,0)</f>
        <v>0</v>
      </c>
      <c r="N17" s="240" t="s">
        <v>11</v>
      </c>
    </row>
    <row r="18" spans="1:14" s="40" customFormat="1" ht="30" x14ac:dyDescent="0.2">
      <c r="A18" s="242" t="s">
        <v>8</v>
      </c>
      <c r="B18" s="233" t="s">
        <v>11</v>
      </c>
      <c r="C18" s="233" t="s">
        <v>11</v>
      </c>
      <c r="D18" s="233" t="s">
        <v>11</v>
      </c>
      <c r="E18" s="233" t="s">
        <v>11</v>
      </c>
      <c r="F18" s="233" t="s">
        <v>11</v>
      </c>
      <c r="G18" s="47"/>
      <c r="H18" s="243" t="s">
        <v>11</v>
      </c>
      <c r="I18" s="47"/>
      <c r="J18" s="243" t="s">
        <v>11</v>
      </c>
      <c r="K18" s="47"/>
      <c r="L18" s="243" t="s">
        <v>11</v>
      </c>
      <c r="M18" s="47"/>
      <c r="N18" s="233" t="s">
        <v>11</v>
      </c>
    </row>
    <row r="19" spans="1:14" s="40" customFormat="1" ht="30" x14ac:dyDescent="0.2">
      <c r="A19" s="242" t="s">
        <v>9</v>
      </c>
      <c r="B19" s="233" t="s">
        <v>11</v>
      </c>
      <c r="C19" s="233" t="s">
        <v>11</v>
      </c>
      <c r="D19" s="233" t="s">
        <v>11</v>
      </c>
      <c r="E19" s="233" t="s">
        <v>11</v>
      </c>
      <c r="F19" s="233" t="s">
        <v>11</v>
      </c>
      <c r="G19" s="47"/>
      <c r="H19" s="243" t="s">
        <v>11</v>
      </c>
      <c r="I19" s="47"/>
      <c r="J19" s="243" t="s">
        <v>11</v>
      </c>
      <c r="K19" s="47"/>
      <c r="L19" s="243" t="s">
        <v>11</v>
      </c>
      <c r="M19" s="47"/>
      <c r="N19" s="233" t="s">
        <v>11</v>
      </c>
    </row>
    <row r="20" spans="1:14" s="40" customFormat="1" x14ac:dyDescent="0.2">
      <c r="A20" s="242" t="s">
        <v>7</v>
      </c>
      <c r="B20" s="233" t="s">
        <v>11</v>
      </c>
      <c r="C20" s="233" t="s">
        <v>11</v>
      </c>
      <c r="D20" s="233" t="s">
        <v>11</v>
      </c>
      <c r="E20" s="233" t="s">
        <v>11</v>
      </c>
      <c r="F20" s="233" t="s">
        <v>11</v>
      </c>
      <c r="G20" s="47"/>
      <c r="H20" s="243" t="s">
        <v>11</v>
      </c>
      <c r="I20" s="47"/>
      <c r="J20" s="243" t="s">
        <v>11</v>
      </c>
      <c r="K20" s="47"/>
      <c r="L20" s="243" t="s">
        <v>11</v>
      </c>
      <c r="M20" s="47"/>
      <c r="N20" s="233" t="s">
        <v>11</v>
      </c>
    </row>
    <row r="21" spans="1:14" s="40" customFormat="1" x14ac:dyDescent="0.2">
      <c r="A21" s="242" t="s">
        <v>172</v>
      </c>
      <c r="B21" s="233" t="s">
        <v>11</v>
      </c>
      <c r="C21" s="233" t="s">
        <v>11</v>
      </c>
      <c r="D21" s="233" t="s">
        <v>11</v>
      </c>
      <c r="E21" s="233" t="s">
        <v>11</v>
      </c>
      <c r="F21" s="233" t="s">
        <v>11</v>
      </c>
      <c r="G21" s="47"/>
      <c r="H21" s="243" t="s">
        <v>11</v>
      </c>
      <c r="I21" s="47"/>
      <c r="J21" s="243" t="s">
        <v>11</v>
      </c>
      <c r="K21" s="47"/>
      <c r="L21" s="243" t="s">
        <v>11</v>
      </c>
      <c r="M21" s="47"/>
      <c r="N21" s="233" t="s">
        <v>11</v>
      </c>
    </row>
    <row r="22" spans="1:14" s="40" customFormat="1" x14ac:dyDescent="0.2">
      <c r="A22" s="242" t="s">
        <v>126</v>
      </c>
      <c r="B22" s="233" t="s">
        <v>11</v>
      </c>
      <c r="C22" s="233" t="s">
        <v>11</v>
      </c>
      <c r="D22" s="233" t="s">
        <v>11</v>
      </c>
      <c r="E22" s="233" t="s">
        <v>11</v>
      </c>
      <c r="F22" s="233" t="s">
        <v>11</v>
      </c>
      <c r="G22" s="47"/>
      <c r="H22" s="243" t="s">
        <v>11</v>
      </c>
      <c r="I22" s="47"/>
      <c r="J22" s="243" t="s">
        <v>11</v>
      </c>
      <c r="K22" s="47"/>
      <c r="L22" s="243" t="s">
        <v>11</v>
      </c>
      <c r="M22" s="47"/>
      <c r="N22" s="233" t="s">
        <v>11</v>
      </c>
    </row>
    <row r="23" spans="1:14" s="40" customFormat="1" x14ac:dyDescent="0.2">
      <c r="A23" s="242" t="s">
        <v>23</v>
      </c>
      <c r="B23" s="233" t="s">
        <v>11</v>
      </c>
      <c r="C23" s="233" t="s">
        <v>11</v>
      </c>
      <c r="D23" s="233" t="s">
        <v>11</v>
      </c>
      <c r="E23" s="233" t="s">
        <v>11</v>
      </c>
      <c r="F23" s="233" t="s">
        <v>11</v>
      </c>
      <c r="G23" s="47"/>
      <c r="H23" s="243" t="s">
        <v>11</v>
      </c>
      <c r="I23" s="47"/>
      <c r="J23" s="243" t="s">
        <v>11</v>
      </c>
      <c r="K23" s="47"/>
      <c r="L23" s="243" t="s">
        <v>11</v>
      </c>
      <c r="M23" s="47"/>
      <c r="N23" s="233" t="s">
        <v>11</v>
      </c>
    </row>
    <row r="24" spans="1:14" s="40" customFormat="1" ht="45" x14ac:dyDescent="0.2">
      <c r="A24" s="242" t="s">
        <v>173</v>
      </c>
      <c r="B24" s="233" t="s">
        <v>11</v>
      </c>
      <c r="C24" s="233" t="s">
        <v>11</v>
      </c>
      <c r="D24" s="233" t="s">
        <v>11</v>
      </c>
      <c r="E24" s="233" t="s">
        <v>11</v>
      </c>
      <c r="F24" s="233" t="s">
        <v>11</v>
      </c>
      <c r="G24" s="47"/>
      <c r="H24" s="243" t="s">
        <v>11</v>
      </c>
      <c r="I24" s="47"/>
      <c r="J24" s="243" t="s">
        <v>11</v>
      </c>
      <c r="K24" s="47"/>
      <c r="L24" s="243" t="s">
        <v>11</v>
      </c>
      <c r="M24" s="47"/>
      <c r="N24" s="233" t="s">
        <v>11</v>
      </c>
    </row>
    <row r="25" spans="1:14" s="40" customFormat="1" x14ac:dyDescent="0.2">
      <c r="A25" s="88" t="s">
        <v>19</v>
      </c>
      <c r="B25" s="45"/>
      <c r="C25" s="45"/>
      <c r="D25" s="223">
        <f>IF(B25=0,0,C25/B25)</f>
        <v>0</v>
      </c>
      <c r="E25" s="45"/>
      <c r="F25" s="223">
        <f>IF(C25=0,0,E25/C25)</f>
        <v>0</v>
      </c>
      <c r="G25" s="233" t="s">
        <v>11</v>
      </c>
      <c r="H25" s="233" t="s">
        <v>11</v>
      </c>
      <c r="I25" s="233" t="s">
        <v>11</v>
      </c>
      <c r="J25" s="233" t="s">
        <v>11</v>
      </c>
      <c r="K25" s="233" t="s">
        <v>11</v>
      </c>
      <c r="L25" s="233" t="s">
        <v>11</v>
      </c>
      <c r="M25" s="233" t="s">
        <v>11</v>
      </c>
      <c r="N25" s="233" t="s">
        <v>11</v>
      </c>
    </row>
    <row r="26" spans="1:14" s="65" customFormat="1" x14ac:dyDescent="0.2">
      <c r="A26" s="244" t="s">
        <v>18</v>
      </c>
      <c r="B26" s="245"/>
      <c r="C26" s="245"/>
      <c r="D26" s="246">
        <f>IF(B26=0,0,C26/B26)</f>
        <v>0</v>
      </c>
      <c r="E26" s="245"/>
      <c r="F26" s="246">
        <f>IF(C26=0,0,E26/C26)</f>
        <v>0</v>
      </c>
      <c r="G26" s="247">
        <f>ROUND(G16+G17,0)</f>
        <v>0</v>
      </c>
      <c r="H26" s="246">
        <f>IF(E26=0,0,G26/E26)</f>
        <v>0</v>
      </c>
      <c r="I26" s="247">
        <f>ROUND(I16+I17,0)</f>
        <v>0</v>
      </c>
      <c r="J26" s="246">
        <f>IF(G26=0,0,I26/G26)</f>
        <v>0</v>
      </c>
      <c r="K26" s="247">
        <f>ROUND(K16+K17,0)</f>
        <v>0</v>
      </c>
      <c r="L26" s="246">
        <f>IF(I26=0,0,K26/I26)</f>
        <v>0</v>
      </c>
      <c r="M26" s="247">
        <f>ROUND(M16+M17,0)</f>
        <v>0</v>
      </c>
      <c r="N26" s="246">
        <f>IF(K26=0,0,M26/K26)</f>
        <v>0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8" fitToHeight="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Normal="10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.75" x14ac:dyDescent="0.2"/>
  <cols>
    <col min="1" max="1" width="48" style="41" customWidth="1"/>
    <col min="2" max="2" width="14.7109375" style="41" customWidth="1"/>
    <col min="3" max="3" width="14.5703125" style="41" customWidth="1"/>
    <col min="4" max="4" width="10.7109375" style="41" customWidth="1"/>
    <col min="5" max="5" width="14.5703125" style="66" customWidth="1"/>
    <col min="6" max="6" width="10.7109375" style="66" customWidth="1"/>
    <col min="7" max="7" width="13.28515625" style="40" customWidth="1"/>
    <col min="8" max="8" width="10.7109375" style="40" customWidth="1"/>
    <col min="9" max="9" width="14.85546875" style="67" customWidth="1"/>
    <col min="10" max="10" width="10.7109375" style="67" customWidth="1"/>
    <col min="11" max="11" width="15.85546875" style="67" customWidth="1"/>
    <col min="12" max="12" width="10.7109375" style="67" customWidth="1"/>
    <col min="13" max="13" width="15.5703125" style="67" customWidth="1"/>
    <col min="14" max="14" width="10.7109375" style="67" customWidth="1"/>
    <col min="15" max="16384" width="9.140625" style="67"/>
  </cols>
  <sheetData>
    <row r="1" spans="1:14" s="40" customFormat="1" x14ac:dyDescent="0.2">
      <c r="A1" s="29">
        <v>131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s="40" customFormat="1" ht="34.5" customHeight="1" x14ac:dyDescent="0.2">
      <c r="A2" s="41"/>
      <c r="B2" s="41"/>
      <c r="C2" s="41"/>
      <c r="D2" s="41"/>
      <c r="M2" s="222" t="s">
        <v>174</v>
      </c>
      <c r="N2" s="222"/>
    </row>
    <row r="3" spans="1:14" s="40" customFormat="1" ht="42" customHeight="1" x14ac:dyDescent="0.2">
      <c r="A3" s="32" t="s">
        <v>175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40" customFormat="1" x14ac:dyDescent="0.2">
      <c r="A4" s="33"/>
      <c r="B4" s="33"/>
      <c r="C4" s="33"/>
      <c r="D4" s="33"/>
      <c r="E4" s="33"/>
      <c r="F4" s="33"/>
      <c r="M4" s="34" t="s">
        <v>0</v>
      </c>
    </row>
    <row r="5" spans="1:14" s="40" customFormat="1" ht="42.75" x14ac:dyDescent="0.2">
      <c r="A5" s="35" t="s">
        <v>1</v>
      </c>
      <c r="B5" s="43" t="s">
        <v>25</v>
      </c>
      <c r="C5" s="43" t="s">
        <v>26</v>
      </c>
      <c r="D5" s="43" t="s">
        <v>20</v>
      </c>
      <c r="E5" s="43" t="s">
        <v>27</v>
      </c>
      <c r="F5" s="43" t="s">
        <v>20</v>
      </c>
      <c r="G5" s="43" t="s">
        <v>28</v>
      </c>
      <c r="H5" s="43" t="s">
        <v>20</v>
      </c>
      <c r="I5" s="43" t="s">
        <v>29</v>
      </c>
      <c r="J5" s="43" t="s">
        <v>20</v>
      </c>
      <c r="K5" s="43" t="s">
        <v>30</v>
      </c>
      <c r="L5" s="43" t="s">
        <v>20</v>
      </c>
      <c r="M5" s="43" t="s">
        <v>31</v>
      </c>
      <c r="N5" s="43" t="s">
        <v>20</v>
      </c>
    </row>
    <row r="6" spans="1:14" s="40" customFormat="1" ht="30" x14ac:dyDescent="0.2">
      <c r="A6" s="88" t="s">
        <v>163</v>
      </c>
      <c r="B6" s="45"/>
      <c r="C6" s="45"/>
      <c r="D6" s="223">
        <f>IF(B6=0,0,C6/B6)</f>
        <v>0</v>
      </c>
      <c r="E6" s="45"/>
      <c r="F6" s="224">
        <f>ROUND(IF(C6=0,0,E6/C6),4)</f>
        <v>0</v>
      </c>
      <c r="G6" s="45">
        <f>ROUND(E6*AVERAGE($D$6,$F$6),0)</f>
        <v>0</v>
      </c>
      <c r="H6" s="223">
        <f>IF(E6=0,0,G6/E6)</f>
        <v>0</v>
      </c>
      <c r="I6" s="45">
        <f>ROUND(G6*AVERAGE($D$6,$F$6),0)</f>
        <v>0</v>
      </c>
      <c r="J6" s="223">
        <f>IF(G6=0,0,I6/G6)</f>
        <v>0</v>
      </c>
      <c r="K6" s="45">
        <f>ROUND(I6*AVERAGE($D$6,$F$6),0)</f>
        <v>0</v>
      </c>
      <c r="L6" s="223">
        <f>IF(I6=0,0,K6/I6)</f>
        <v>0</v>
      </c>
      <c r="M6" s="45">
        <f>ROUND(K6*AVERAGE($D$6,$F$6),0)</f>
        <v>0</v>
      </c>
      <c r="N6" s="223">
        <f>IF(K6=0,0,M6/K6)</f>
        <v>0</v>
      </c>
    </row>
    <row r="7" spans="1:14" s="40" customFormat="1" x14ac:dyDescent="0.2">
      <c r="A7" s="225" t="s">
        <v>164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s="40" customFormat="1" ht="45" x14ac:dyDescent="0.2">
      <c r="A8" s="227" t="s">
        <v>165</v>
      </c>
      <c r="B8" s="45"/>
      <c r="C8" s="45"/>
      <c r="D8" s="223">
        <f>IF(B8=0,0,C8/B8)</f>
        <v>0</v>
      </c>
      <c r="E8" s="45"/>
      <c r="F8" s="224">
        <f t="shared" ref="F8:F9" si="0">ROUND(IF(C8=0,0,E8/C8),4)</f>
        <v>0</v>
      </c>
      <c r="G8" s="45">
        <f>ROUND(E8*$F$8,0)</f>
        <v>0</v>
      </c>
      <c r="H8" s="223">
        <f>IF(E8=0,0,G8/E8)</f>
        <v>0</v>
      </c>
      <c r="I8" s="45">
        <f>ROUND(G8*$F$8,0)</f>
        <v>0</v>
      </c>
      <c r="J8" s="223">
        <f>IF(G8=0,0,I8/G8)</f>
        <v>0</v>
      </c>
      <c r="K8" s="45">
        <f>ROUND(I8*$F$8,0)</f>
        <v>0</v>
      </c>
      <c r="L8" s="223">
        <f>IF(I8=0,0,K8/I8)</f>
        <v>0</v>
      </c>
      <c r="M8" s="45">
        <f>ROUND(K8*$F$8,0)</f>
        <v>0</v>
      </c>
      <c r="N8" s="223">
        <f>IF(K8=0,0,M8/K8)</f>
        <v>0</v>
      </c>
    </row>
    <row r="9" spans="1:14" s="40" customFormat="1" ht="45" x14ac:dyDescent="0.2">
      <c r="A9" s="227" t="s">
        <v>166</v>
      </c>
      <c r="B9" s="45"/>
      <c r="C9" s="45"/>
      <c r="D9" s="223">
        <f>IF(B9=0,0,C9/B9)</f>
        <v>0</v>
      </c>
      <c r="E9" s="45"/>
      <c r="F9" s="224">
        <f t="shared" si="0"/>
        <v>0</v>
      </c>
      <c r="G9" s="45">
        <f>ROUND(E9*$F$9,0)</f>
        <v>0</v>
      </c>
      <c r="H9" s="223">
        <f>IF(E9=0,0,G9/E9)</f>
        <v>0</v>
      </c>
      <c r="I9" s="45">
        <f>ROUND(G9*$F$9,0)</f>
        <v>0</v>
      </c>
      <c r="J9" s="223">
        <f>IF(G9=0,0,I9/G9)</f>
        <v>0</v>
      </c>
      <c r="K9" s="45">
        <f>ROUND(I9*$F$9,0)</f>
        <v>0</v>
      </c>
      <c r="L9" s="223">
        <f>IF(I9=0,0,K9/I9)</f>
        <v>0</v>
      </c>
      <c r="M9" s="45">
        <f>ROUND(K9*$F$9,0)</f>
        <v>0</v>
      </c>
      <c r="N9" s="223">
        <f>IF(K9=0,0,M9/K9)</f>
        <v>0</v>
      </c>
    </row>
    <row r="10" spans="1:14" s="65" customFormat="1" ht="45" x14ac:dyDescent="0.2">
      <c r="A10" s="228" t="s">
        <v>167</v>
      </c>
      <c r="B10" s="229">
        <f>B6-B8-B9</f>
        <v>0</v>
      </c>
      <c r="C10" s="229">
        <f t="shared" ref="C10:M10" si="1">C6-C8-C9</f>
        <v>0</v>
      </c>
      <c r="D10" s="230">
        <f>IF(B10=0,0,C10/B10)</f>
        <v>0</v>
      </c>
      <c r="E10" s="229">
        <f t="shared" si="1"/>
        <v>0</v>
      </c>
      <c r="F10" s="230">
        <f>IF(C10=0,0,E10/C10)</f>
        <v>0</v>
      </c>
      <c r="G10" s="229">
        <f t="shared" si="1"/>
        <v>0</v>
      </c>
      <c r="H10" s="230">
        <f>IF(E10=0,0,G10/E10)</f>
        <v>0</v>
      </c>
      <c r="I10" s="229">
        <f t="shared" si="1"/>
        <v>0</v>
      </c>
      <c r="J10" s="230">
        <f>IF(G10=0,0,I10/G10)</f>
        <v>0</v>
      </c>
      <c r="K10" s="229">
        <f t="shared" si="1"/>
        <v>0</v>
      </c>
      <c r="L10" s="230">
        <f>IF(I10=0,0,K10/I10)</f>
        <v>0</v>
      </c>
      <c r="M10" s="229">
        <f t="shared" si="1"/>
        <v>0</v>
      </c>
      <c r="N10" s="230">
        <f>IF(K10=0,0,M10/K10)</f>
        <v>0</v>
      </c>
    </row>
    <row r="11" spans="1:14" s="65" customFormat="1" x14ac:dyDescent="0.2">
      <c r="A11" s="88" t="s">
        <v>168</v>
      </c>
      <c r="B11" s="45"/>
      <c r="C11" s="45"/>
      <c r="D11" s="223">
        <f t="shared" ref="D11:D12" si="2">IF(B11=0,0,C11/B11)</f>
        <v>0</v>
      </c>
      <c r="E11" s="45"/>
      <c r="F11" s="223">
        <f t="shared" ref="F11:N12" si="3">IF(C11=0,0,E11/C11)</f>
        <v>0</v>
      </c>
      <c r="G11" s="45">
        <f>ROUND(E11*G14,0)</f>
        <v>0</v>
      </c>
      <c r="H11" s="223">
        <f t="shared" si="3"/>
        <v>0</v>
      </c>
      <c r="I11" s="45">
        <f>ROUND(G11*I14,0)</f>
        <v>0</v>
      </c>
      <c r="J11" s="223">
        <f t="shared" si="3"/>
        <v>0</v>
      </c>
      <c r="K11" s="45">
        <f>ROUND(I11*K14,0)</f>
        <v>0</v>
      </c>
      <c r="L11" s="223">
        <f t="shared" si="3"/>
        <v>0</v>
      </c>
      <c r="M11" s="45">
        <f>ROUND(K11*M14,0)</f>
        <v>0</v>
      </c>
      <c r="N11" s="223">
        <f t="shared" si="3"/>
        <v>0</v>
      </c>
    </row>
    <row r="12" spans="1:14" s="65" customFormat="1" x14ac:dyDescent="0.2">
      <c r="A12" s="88" t="s">
        <v>169</v>
      </c>
      <c r="B12" s="45"/>
      <c r="C12" s="45"/>
      <c r="D12" s="223">
        <f t="shared" si="2"/>
        <v>0</v>
      </c>
      <c r="E12" s="45"/>
      <c r="F12" s="223">
        <f t="shared" si="3"/>
        <v>0</v>
      </c>
      <c r="G12" s="45">
        <f>ROUND(G11*G13,0)</f>
        <v>0</v>
      </c>
      <c r="H12" s="223">
        <f t="shared" si="3"/>
        <v>0</v>
      </c>
      <c r="I12" s="45">
        <f>ROUND(I11*I13,0)</f>
        <v>0</v>
      </c>
      <c r="J12" s="223">
        <f t="shared" si="3"/>
        <v>0</v>
      </c>
      <c r="K12" s="45">
        <f>ROUND(K11*K13,0)</f>
        <v>0</v>
      </c>
      <c r="L12" s="223">
        <f t="shared" si="3"/>
        <v>0</v>
      </c>
      <c r="M12" s="45">
        <f>ROUND(M11*M13,0)</f>
        <v>0</v>
      </c>
      <c r="N12" s="223">
        <f t="shared" si="3"/>
        <v>0</v>
      </c>
    </row>
    <row r="13" spans="1:14" s="65" customFormat="1" ht="30" x14ac:dyDescent="0.2">
      <c r="A13" s="231" t="s">
        <v>170</v>
      </c>
      <c r="B13" s="232">
        <f>IF(B11=0,0,B12/B11)</f>
        <v>0</v>
      </c>
      <c r="C13" s="232">
        <f>IF(C11=0,0,C12/C11)</f>
        <v>0</v>
      </c>
      <c r="D13" s="233" t="s">
        <v>11</v>
      </c>
      <c r="E13" s="232">
        <f>IF(E11=0,0,E12/E11)</f>
        <v>0</v>
      </c>
      <c r="F13" s="233" t="s">
        <v>11</v>
      </c>
      <c r="G13" s="234">
        <f>ROUND(AVERAGE(B13,E13),4)</f>
        <v>0</v>
      </c>
      <c r="H13" s="233" t="s">
        <v>11</v>
      </c>
      <c r="I13" s="234">
        <f>G13</f>
        <v>0</v>
      </c>
      <c r="J13" s="233" t="s">
        <v>11</v>
      </c>
      <c r="K13" s="234">
        <f>I13</f>
        <v>0</v>
      </c>
      <c r="L13" s="233" t="s">
        <v>11</v>
      </c>
      <c r="M13" s="234">
        <f>K13</f>
        <v>0</v>
      </c>
      <c r="N13" s="233" t="s">
        <v>11</v>
      </c>
    </row>
    <row r="14" spans="1:14" s="65" customFormat="1" x14ac:dyDescent="0.2">
      <c r="A14" s="235" t="s">
        <v>171</v>
      </c>
      <c r="B14" s="236" t="s">
        <v>11</v>
      </c>
      <c r="C14" s="236" t="s">
        <v>11</v>
      </c>
      <c r="D14" s="236" t="s">
        <v>11</v>
      </c>
      <c r="E14" s="236" t="s">
        <v>11</v>
      </c>
      <c r="F14" s="236" t="s">
        <v>11</v>
      </c>
      <c r="G14" s="237">
        <f>'182 1 05 01010'!G14</f>
        <v>0</v>
      </c>
      <c r="H14" s="236" t="s">
        <v>11</v>
      </c>
      <c r="I14" s="237">
        <f>'182 1 05 01010'!I14</f>
        <v>0</v>
      </c>
      <c r="J14" s="236" t="s">
        <v>11</v>
      </c>
      <c r="K14" s="237">
        <f>'182 1 05 01010'!K14</f>
        <v>0</v>
      </c>
      <c r="L14" s="236" t="s">
        <v>11</v>
      </c>
      <c r="M14" s="237">
        <f>'182 1 05 01010'!M14</f>
        <v>0</v>
      </c>
      <c r="N14" s="236" t="s">
        <v>11</v>
      </c>
    </row>
    <row r="15" spans="1:14" s="65" customFormat="1" x14ac:dyDescent="0.2">
      <c r="A15" s="225" t="s">
        <v>122</v>
      </c>
      <c r="B15" s="46">
        <f>IF(B25=0,0,B26/B25)</f>
        <v>0</v>
      </c>
      <c r="C15" s="46">
        <f>IF(C25=0,0,C26/C25)</f>
        <v>0</v>
      </c>
      <c r="D15" s="233" t="s">
        <v>11</v>
      </c>
      <c r="E15" s="46">
        <f>IF(E25=0,0,E26/E25)</f>
        <v>0</v>
      </c>
      <c r="F15" s="233" t="s">
        <v>11</v>
      </c>
      <c r="G15" s="17">
        <f>IF(AVERAGE(B15,C15,E15)&gt;1,1,AVERAGE(B15,C15,E15))</f>
        <v>0</v>
      </c>
      <c r="H15" s="233" t="s">
        <v>11</v>
      </c>
      <c r="I15" s="17">
        <f>G15</f>
        <v>0</v>
      </c>
      <c r="J15" s="233" t="s">
        <v>11</v>
      </c>
      <c r="K15" s="17">
        <f>I15</f>
        <v>0</v>
      </c>
      <c r="L15" s="233" t="s">
        <v>11</v>
      </c>
      <c r="M15" s="17">
        <f>K15</f>
        <v>0</v>
      </c>
      <c r="N15" s="233" t="s">
        <v>11</v>
      </c>
    </row>
    <row r="16" spans="1:14" s="65" customFormat="1" ht="30" x14ac:dyDescent="0.2">
      <c r="A16" s="88" t="s">
        <v>5</v>
      </c>
      <c r="B16" s="233" t="s">
        <v>11</v>
      </c>
      <c r="C16" s="233" t="s">
        <v>11</v>
      </c>
      <c r="D16" s="233" t="s">
        <v>11</v>
      </c>
      <c r="E16" s="233" t="s">
        <v>11</v>
      </c>
      <c r="F16" s="233" t="s">
        <v>11</v>
      </c>
      <c r="G16" s="45">
        <f>ROUND(G12*G15,0)</f>
        <v>0</v>
      </c>
      <c r="H16" s="223" t="s">
        <v>11</v>
      </c>
      <c r="I16" s="45">
        <f>ROUND(I12*I15,0)</f>
        <v>0</v>
      </c>
      <c r="J16" s="223" t="s">
        <v>11</v>
      </c>
      <c r="K16" s="45">
        <f>ROUND(K12*K15,0)</f>
        <v>0</v>
      </c>
      <c r="L16" s="223" t="s">
        <v>11</v>
      </c>
      <c r="M16" s="45">
        <f>ROUND(M12*M15,0)</f>
        <v>0</v>
      </c>
      <c r="N16" s="223" t="s">
        <v>11</v>
      </c>
    </row>
    <row r="17" spans="1:14" s="40" customFormat="1" ht="28.5" x14ac:dyDescent="0.2">
      <c r="A17" s="239" t="s">
        <v>6</v>
      </c>
      <c r="B17" s="240" t="s">
        <v>11</v>
      </c>
      <c r="C17" s="240" t="s">
        <v>11</v>
      </c>
      <c r="D17" s="240" t="s">
        <v>11</v>
      </c>
      <c r="E17" s="240" t="s">
        <v>11</v>
      </c>
      <c r="F17" s="240" t="s">
        <v>11</v>
      </c>
      <c r="G17" s="241">
        <f>ROUND(G18+G19+G20+G21+G22+G24+G23,0)</f>
        <v>0</v>
      </c>
      <c r="H17" s="229" t="s">
        <v>11</v>
      </c>
      <c r="I17" s="241">
        <f>ROUND(I18+I19+I20+I21+I22+I24+I23,0)</f>
        <v>0</v>
      </c>
      <c r="J17" s="229" t="s">
        <v>11</v>
      </c>
      <c r="K17" s="241">
        <f>ROUND(K18+K19+K20+K21+K22+K24+K23,0)</f>
        <v>0</v>
      </c>
      <c r="L17" s="229" t="s">
        <v>11</v>
      </c>
      <c r="M17" s="241">
        <f>ROUND(M18+M19+M20+M21+M22+M24+M23,0)</f>
        <v>0</v>
      </c>
      <c r="N17" s="240" t="s">
        <v>11</v>
      </c>
    </row>
    <row r="18" spans="1:14" s="40" customFormat="1" ht="30" x14ac:dyDescent="0.2">
      <c r="A18" s="242" t="s">
        <v>8</v>
      </c>
      <c r="B18" s="233" t="s">
        <v>11</v>
      </c>
      <c r="C18" s="233" t="s">
        <v>11</v>
      </c>
      <c r="D18" s="233" t="s">
        <v>11</v>
      </c>
      <c r="E18" s="233" t="s">
        <v>11</v>
      </c>
      <c r="F18" s="233" t="s">
        <v>11</v>
      </c>
      <c r="G18" s="47"/>
      <c r="H18" s="243" t="s">
        <v>11</v>
      </c>
      <c r="I18" s="47"/>
      <c r="J18" s="243" t="s">
        <v>11</v>
      </c>
      <c r="K18" s="47"/>
      <c r="L18" s="243" t="s">
        <v>11</v>
      </c>
      <c r="M18" s="47"/>
      <c r="N18" s="233" t="s">
        <v>11</v>
      </c>
    </row>
    <row r="19" spans="1:14" s="40" customFormat="1" ht="30" x14ac:dyDescent="0.2">
      <c r="A19" s="242" t="s">
        <v>9</v>
      </c>
      <c r="B19" s="233" t="s">
        <v>11</v>
      </c>
      <c r="C19" s="233" t="s">
        <v>11</v>
      </c>
      <c r="D19" s="233" t="s">
        <v>11</v>
      </c>
      <c r="E19" s="233" t="s">
        <v>11</v>
      </c>
      <c r="F19" s="233" t="s">
        <v>11</v>
      </c>
      <c r="G19" s="47"/>
      <c r="H19" s="243" t="s">
        <v>11</v>
      </c>
      <c r="I19" s="47"/>
      <c r="J19" s="243" t="s">
        <v>11</v>
      </c>
      <c r="K19" s="47"/>
      <c r="L19" s="243" t="s">
        <v>11</v>
      </c>
      <c r="M19" s="47"/>
      <c r="N19" s="233" t="s">
        <v>11</v>
      </c>
    </row>
    <row r="20" spans="1:14" s="40" customFormat="1" x14ac:dyDescent="0.2">
      <c r="A20" s="242" t="s">
        <v>7</v>
      </c>
      <c r="B20" s="233" t="s">
        <v>11</v>
      </c>
      <c r="C20" s="233" t="s">
        <v>11</v>
      </c>
      <c r="D20" s="233" t="s">
        <v>11</v>
      </c>
      <c r="E20" s="233" t="s">
        <v>11</v>
      </c>
      <c r="F20" s="233" t="s">
        <v>11</v>
      </c>
      <c r="G20" s="47"/>
      <c r="H20" s="243" t="s">
        <v>11</v>
      </c>
      <c r="I20" s="47"/>
      <c r="J20" s="243" t="s">
        <v>11</v>
      </c>
      <c r="K20" s="47"/>
      <c r="L20" s="243" t="s">
        <v>11</v>
      </c>
      <c r="M20" s="47"/>
      <c r="N20" s="233" t="s">
        <v>11</v>
      </c>
    </row>
    <row r="21" spans="1:14" s="40" customFormat="1" x14ac:dyDescent="0.2">
      <c r="A21" s="242" t="s">
        <v>172</v>
      </c>
      <c r="B21" s="233" t="s">
        <v>11</v>
      </c>
      <c r="C21" s="233" t="s">
        <v>11</v>
      </c>
      <c r="D21" s="233" t="s">
        <v>11</v>
      </c>
      <c r="E21" s="233" t="s">
        <v>11</v>
      </c>
      <c r="F21" s="233" t="s">
        <v>11</v>
      </c>
      <c r="G21" s="47"/>
      <c r="H21" s="243" t="s">
        <v>11</v>
      </c>
      <c r="I21" s="47"/>
      <c r="J21" s="243" t="s">
        <v>11</v>
      </c>
      <c r="K21" s="47"/>
      <c r="L21" s="243" t="s">
        <v>11</v>
      </c>
      <c r="M21" s="47"/>
      <c r="N21" s="233" t="s">
        <v>11</v>
      </c>
    </row>
    <row r="22" spans="1:14" s="40" customFormat="1" x14ac:dyDescent="0.2">
      <c r="A22" s="242" t="s">
        <v>126</v>
      </c>
      <c r="B22" s="233" t="s">
        <v>11</v>
      </c>
      <c r="C22" s="233" t="s">
        <v>11</v>
      </c>
      <c r="D22" s="233" t="s">
        <v>11</v>
      </c>
      <c r="E22" s="233" t="s">
        <v>11</v>
      </c>
      <c r="F22" s="233" t="s">
        <v>11</v>
      </c>
      <c r="G22" s="47"/>
      <c r="H22" s="243" t="s">
        <v>11</v>
      </c>
      <c r="I22" s="47"/>
      <c r="J22" s="243" t="s">
        <v>11</v>
      </c>
      <c r="K22" s="47"/>
      <c r="L22" s="243" t="s">
        <v>11</v>
      </c>
      <c r="M22" s="47"/>
      <c r="N22" s="233" t="s">
        <v>11</v>
      </c>
    </row>
    <row r="23" spans="1:14" s="40" customFormat="1" x14ac:dyDescent="0.2">
      <c r="A23" s="242" t="s">
        <v>23</v>
      </c>
      <c r="B23" s="233" t="s">
        <v>11</v>
      </c>
      <c r="C23" s="233" t="s">
        <v>11</v>
      </c>
      <c r="D23" s="233" t="s">
        <v>11</v>
      </c>
      <c r="E23" s="233" t="s">
        <v>11</v>
      </c>
      <c r="F23" s="233" t="s">
        <v>11</v>
      </c>
      <c r="G23" s="47"/>
      <c r="H23" s="243" t="s">
        <v>11</v>
      </c>
      <c r="I23" s="47"/>
      <c r="J23" s="243" t="s">
        <v>11</v>
      </c>
      <c r="K23" s="47"/>
      <c r="L23" s="243" t="s">
        <v>11</v>
      </c>
      <c r="M23" s="47"/>
      <c r="N23" s="233" t="s">
        <v>11</v>
      </c>
    </row>
    <row r="24" spans="1:14" s="40" customFormat="1" ht="45" x14ac:dyDescent="0.2">
      <c r="A24" s="242" t="s">
        <v>173</v>
      </c>
      <c r="B24" s="233" t="s">
        <v>11</v>
      </c>
      <c r="C24" s="233" t="s">
        <v>11</v>
      </c>
      <c r="D24" s="233" t="s">
        <v>11</v>
      </c>
      <c r="E24" s="233" t="s">
        <v>11</v>
      </c>
      <c r="F24" s="233" t="s">
        <v>11</v>
      </c>
      <c r="G24" s="47"/>
      <c r="H24" s="243" t="s">
        <v>11</v>
      </c>
      <c r="I24" s="47"/>
      <c r="J24" s="243" t="s">
        <v>11</v>
      </c>
      <c r="K24" s="47"/>
      <c r="L24" s="243" t="s">
        <v>11</v>
      </c>
      <c r="M24" s="47"/>
      <c r="N24" s="233" t="s">
        <v>11</v>
      </c>
    </row>
    <row r="25" spans="1:14" s="40" customFormat="1" x14ac:dyDescent="0.2">
      <c r="A25" s="88" t="s">
        <v>19</v>
      </c>
      <c r="B25" s="47"/>
      <c r="C25" s="47"/>
      <c r="D25" s="223">
        <f t="shared" ref="D25:D26" si="4">IF(B25=0,0,C25/B25)</f>
        <v>0</v>
      </c>
      <c r="E25" s="47"/>
      <c r="F25" s="223">
        <f t="shared" ref="F25:N26" si="5">IF(C25=0,0,E25/C25)</f>
        <v>0</v>
      </c>
      <c r="G25" s="233" t="s">
        <v>11</v>
      </c>
      <c r="H25" s="233" t="s">
        <v>11</v>
      </c>
      <c r="I25" s="233" t="s">
        <v>11</v>
      </c>
      <c r="J25" s="233" t="s">
        <v>11</v>
      </c>
      <c r="K25" s="233" t="s">
        <v>11</v>
      </c>
      <c r="L25" s="233" t="s">
        <v>11</v>
      </c>
      <c r="M25" s="233" t="s">
        <v>11</v>
      </c>
      <c r="N25" s="233" t="s">
        <v>11</v>
      </c>
    </row>
    <row r="26" spans="1:14" s="65" customFormat="1" x14ac:dyDescent="0.2">
      <c r="A26" s="244" t="s">
        <v>18</v>
      </c>
      <c r="B26" s="245"/>
      <c r="C26" s="245"/>
      <c r="D26" s="246">
        <f t="shared" si="4"/>
        <v>0</v>
      </c>
      <c r="E26" s="245"/>
      <c r="F26" s="246">
        <f t="shared" si="5"/>
        <v>0</v>
      </c>
      <c r="G26" s="247">
        <f>ROUND(G16+G17,0)</f>
        <v>0</v>
      </c>
      <c r="H26" s="246">
        <f t="shared" si="5"/>
        <v>0</v>
      </c>
      <c r="I26" s="247">
        <f>ROUND(I16+I17,0)</f>
        <v>0</v>
      </c>
      <c r="J26" s="246">
        <f t="shared" si="5"/>
        <v>0</v>
      </c>
      <c r="K26" s="247">
        <f>ROUND(K16+K17,0)</f>
        <v>0</v>
      </c>
      <c r="L26" s="246">
        <f t="shared" si="5"/>
        <v>0</v>
      </c>
      <c r="M26" s="247">
        <f>ROUND(M16+M17,0)</f>
        <v>0</v>
      </c>
      <c r="N26" s="246">
        <f t="shared" si="5"/>
        <v>0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8" fitToHeight="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Normal="100" workbookViewId="0">
      <pane ySplit="5" topLeftCell="A6" activePane="bottomLeft" state="frozen"/>
      <selection pane="bottomLeft" activeCell="A2" sqref="A2"/>
    </sheetView>
  </sheetViews>
  <sheetFormatPr defaultRowHeight="15.75" x14ac:dyDescent="0.2"/>
  <cols>
    <col min="1" max="1" width="49.42578125" style="41" customWidth="1"/>
    <col min="2" max="2" width="14.85546875" style="41" customWidth="1"/>
    <col min="3" max="3" width="14.7109375" style="41" customWidth="1"/>
    <col min="4" max="4" width="10.7109375" style="41" customWidth="1"/>
    <col min="5" max="5" width="14.5703125" style="66" customWidth="1"/>
    <col min="6" max="6" width="10.7109375" style="66" customWidth="1"/>
    <col min="7" max="7" width="13.28515625" style="40" customWidth="1"/>
    <col min="8" max="8" width="10.7109375" style="40" customWidth="1"/>
    <col min="9" max="9" width="14.85546875" style="67" customWidth="1"/>
    <col min="10" max="10" width="10.7109375" style="67" customWidth="1"/>
    <col min="11" max="11" width="15.85546875" style="67" customWidth="1"/>
    <col min="12" max="12" width="10.7109375" style="67" customWidth="1"/>
    <col min="13" max="13" width="15.5703125" style="67" customWidth="1"/>
    <col min="14" max="14" width="10.7109375" style="67" customWidth="1"/>
    <col min="15" max="16384" width="9.140625" style="67"/>
  </cols>
  <sheetData>
    <row r="1" spans="1:14" s="40" customFormat="1" x14ac:dyDescent="0.2">
      <c r="A1" s="29">
        <v>132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s="40" customFormat="1" ht="32.25" customHeight="1" x14ac:dyDescent="0.2">
      <c r="A2" s="41"/>
      <c r="B2" s="41"/>
      <c r="C2" s="41"/>
      <c r="D2" s="41"/>
      <c r="M2" s="222" t="s">
        <v>176</v>
      </c>
      <c r="N2" s="222"/>
    </row>
    <row r="3" spans="1:14" s="40" customFormat="1" ht="18.75" x14ac:dyDescent="0.2">
      <c r="A3" s="32" t="s">
        <v>177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40" customFormat="1" x14ac:dyDescent="0.2">
      <c r="A4" s="33"/>
      <c r="B4" s="33"/>
      <c r="C4" s="33"/>
      <c r="D4" s="33"/>
      <c r="E4" s="33"/>
      <c r="F4" s="33"/>
      <c r="N4" s="34" t="s">
        <v>0</v>
      </c>
    </row>
    <row r="5" spans="1:14" s="40" customFormat="1" ht="42.75" x14ac:dyDescent="0.2">
      <c r="A5" s="35" t="s">
        <v>1</v>
      </c>
      <c r="B5" s="43" t="s">
        <v>25</v>
      </c>
      <c r="C5" s="43" t="s">
        <v>26</v>
      </c>
      <c r="D5" s="43" t="s">
        <v>20</v>
      </c>
      <c r="E5" s="43" t="s">
        <v>27</v>
      </c>
      <c r="F5" s="43" t="s">
        <v>20</v>
      </c>
      <c r="G5" s="43" t="s">
        <v>28</v>
      </c>
      <c r="H5" s="43" t="s">
        <v>20</v>
      </c>
      <c r="I5" s="43" t="s">
        <v>29</v>
      </c>
      <c r="J5" s="43" t="s">
        <v>20</v>
      </c>
      <c r="K5" s="43" t="s">
        <v>30</v>
      </c>
      <c r="L5" s="43" t="s">
        <v>20</v>
      </c>
      <c r="M5" s="43" t="s">
        <v>31</v>
      </c>
      <c r="N5" s="43" t="s">
        <v>20</v>
      </c>
    </row>
    <row r="6" spans="1:14" s="40" customFormat="1" ht="45" x14ac:dyDescent="0.2">
      <c r="A6" s="88" t="s">
        <v>178</v>
      </c>
      <c r="B6" s="243"/>
      <c r="C6" s="243"/>
      <c r="D6" s="223">
        <f>IF(B6=0,0,C6/B6)</f>
        <v>0</v>
      </c>
      <c r="E6" s="243"/>
      <c r="F6" s="223">
        <f>IF(C6=0,0,E6/C6)</f>
        <v>0</v>
      </c>
      <c r="G6" s="243">
        <f>E6</f>
        <v>0</v>
      </c>
      <c r="H6" s="223">
        <f>IF(E6=0,0,G6/E6)</f>
        <v>0</v>
      </c>
      <c r="I6" s="243">
        <f>G6</f>
        <v>0</v>
      </c>
      <c r="J6" s="223">
        <f>IF(G6=0,0,I6/G6)</f>
        <v>0</v>
      </c>
      <c r="K6" s="243">
        <f>I6</f>
        <v>0</v>
      </c>
      <c r="L6" s="223">
        <f>IF(I6=0,0,K6/I6)</f>
        <v>0</v>
      </c>
      <c r="M6" s="243">
        <f>K6</f>
        <v>0</v>
      </c>
      <c r="N6" s="223">
        <f>IF(K6=0,0,M6/K6)</f>
        <v>0</v>
      </c>
    </row>
    <row r="7" spans="1:14" s="40" customFormat="1" x14ac:dyDescent="0.2">
      <c r="A7" s="225" t="s">
        <v>164</v>
      </c>
      <c r="B7" s="243"/>
      <c r="C7" s="243"/>
      <c r="D7" s="223"/>
      <c r="E7" s="243"/>
      <c r="F7" s="223"/>
      <c r="G7" s="243"/>
      <c r="H7" s="223"/>
      <c r="I7" s="243"/>
      <c r="J7" s="223"/>
      <c r="K7" s="243"/>
      <c r="L7" s="223"/>
      <c r="M7" s="243"/>
      <c r="N7" s="223"/>
    </row>
    <row r="8" spans="1:14" s="40" customFormat="1" ht="30" x14ac:dyDescent="0.2">
      <c r="A8" s="227" t="s">
        <v>165</v>
      </c>
      <c r="B8" s="243"/>
      <c r="C8" s="243"/>
      <c r="D8" s="223">
        <f>IF(B8=0,0,C8/B8)</f>
        <v>0</v>
      </c>
      <c r="E8" s="243"/>
      <c r="F8" s="223">
        <f>IF(C8=0,0,E8/C8)</f>
        <v>0</v>
      </c>
      <c r="G8" s="243">
        <f>E8</f>
        <v>0</v>
      </c>
      <c r="H8" s="223">
        <f>IF(E8=0,0,G8/E8)</f>
        <v>0</v>
      </c>
      <c r="I8" s="243">
        <f>G8</f>
        <v>0</v>
      </c>
      <c r="J8" s="223">
        <f>IF(G8=0,0,I8/G8)</f>
        <v>0</v>
      </c>
      <c r="K8" s="243">
        <f>I8</f>
        <v>0</v>
      </c>
      <c r="L8" s="223">
        <f>IF(I8=0,0,K8/I8)</f>
        <v>0</v>
      </c>
      <c r="M8" s="243">
        <f>K8</f>
        <v>0</v>
      </c>
      <c r="N8" s="223">
        <f>IF(K8=0,0,M8/K8)</f>
        <v>0</v>
      </c>
    </row>
    <row r="9" spans="1:14" s="40" customFormat="1" ht="45" x14ac:dyDescent="0.2">
      <c r="A9" s="228" t="s">
        <v>167</v>
      </c>
      <c r="B9" s="240">
        <f>B6-B8</f>
        <v>0</v>
      </c>
      <c r="C9" s="240">
        <f>C6-C8</f>
        <v>0</v>
      </c>
      <c r="D9" s="230">
        <f>IF(B9=0,0,C9/B9)</f>
        <v>0</v>
      </c>
      <c r="E9" s="240">
        <f>E6-E8</f>
        <v>0</v>
      </c>
      <c r="F9" s="230">
        <f>IF(C9=0,0,E9/C9)</f>
        <v>0</v>
      </c>
      <c r="G9" s="240">
        <f>G6-G8</f>
        <v>0</v>
      </c>
      <c r="H9" s="230">
        <f>IF(E9=0,0,G9/E9)</f>
        <v>0</v>
      </c>
      <c r="I9" s="240">
        <f>I6-I8</f>
        <v>0</v>
      </c>
      <c r="J9" s="230">
        <f>IF(G9=0,0,I9/G9)</f>
        <v>0</v>
      </c>
      <c r="K9" s="240">
        <f>K6-K8</f>
        <v>0</v>
      </c>
      <c r="L9" s="230">
        <f>IF(I9=0,0,K9/I9)</f>
        <v>0</v>
      </c>
      <c r="M9" s="240">
        <f>M6-M8</f>
        <v>0</v>
      </c>
      <c r="N9" s="230">
        <f>IF(K9=0,0,M9/K9)</f>
        <v>0</v>
      </c>
    </row>
    <row r="10" spans="1:14" s="65" customFormat="1" x14ac:dyDescent="0.2">
      <c r="A10" s="88" t="s">
        <v>168</v>
      </c>
      <c r="B10" s="243"/>
      <c r="C10" s="243"/>
      <c r="D10" s="223">
        <f>IF(B10=0,0,C10/B10)</f>
        <v>0</v>
      </c>
      <c r="E10" s="243"/>
      <c r="F10" s="223">
        <f>IF(C10=0,0,E10/C10)</f>
        <v>0</v>
      </c>
      <c r="G10" s="243">
        <f>ROUND(E10*G13,0)</f>
        <v>0</v>
      </c>
      <c r="H10" s="223">
        <f>IF(E10=0,0,G10/E10)</f>
        <v>0</v>
      </c>
      <c r="I10" s="243">
        <f>ROUND(G10*I13,0)</f>
        <v>0</v>
      </c>
      <c r="J10" s="223">
        <f>IF(G10=0,0,I10/G10)</f>
        <v>0</v>
      </c>
      <c r="K10" s="243">
        <f>ROUND(I10*K13,0)</f>
        <v>0</v>
      </c>
      <c r="L10" s="223">
        <f>IF(I10=0,0,K10/I10)</f>
        <v>0</v>
      </c>
      <c r="M10" s="243">
        <f>ROUND(K10*M13,0)</f>
        <v>0</v>
      </c>
      <c r="N10" s="223">
        <f>IF(K10=0,0,M10/K10)</f>
        <v>0</v>
      </c>
    </row>
    <row r="11" spans="1:14" s="65" customFormat="1" ht="30" x14ac:dyDescent="0.2">
      <c r="A11" s="88" t="s">
        <v>179</v>
      </c>
      <c r="B11" s="243"/>
      <c r="C11" s="243"/>
      <c r="D11" s="223">
        <f>IF(B11=0,0,C11/B11)</f>
        <v>0</v>
      </c>
      <c r="E11" s="243"/>
      <c r="F11" s="223">
        <f>IF(C11=0,0,E11/C11)</f>
        <v>0</v>
      </c>
      <c r="G11" s="243">
        <f>ROUND(G10*G12,0)</f>
        <v>0</v>
      </c>
      <c r="H11" s="223">
        <f>IF(E11=0,0,G11/E11)</f>
        <v>0</v>
      </c>
      <c r="I11" s="243">
        <f>ROUND(I10*I12,0)</f>
        <v>0</v>
      </c>
      <c r="J11" s="223">
        <f>IF(G11=0,0,I11/G11)</f>
        <v>0</v>
      </c>
      <c r="K11" s="243">
        <f>ROUND(K10*K12,0)</f>
        <v>0</v>
      </c>
      <c r="L11" s="223">
        <f>IF(I11=0,0,K11/I11)</f>
        <v>0</v>
      </c>
      <c r="M11" s="243">
        <f>ROUND(M10*M12,0)</f>
        <v>0</v>
      </c>
      <c r="N11" s="223">
        <f>IF(K11=0,0,M11/K11)</f>
        <v>0</v>
      </c>
    </row>
    <row r="12" spans="1:14" s="65" customFormat="1" ht="30" x14ac:dyDescent="0.2">
      <c r="A12" s="231" t="s">
        <v>170</v>
      </c>
      <c r="B12" s="232">
        <f>IF(B10=0,0,B11/B10)</f>
        <v>0</v>
      </c>
      <c r="C12" s="232">
        <f>IF(C10=0,0,C11/C10)</f>
        <v>0</v>
      </c>
      <c r="D12" s="233" t="s">
        <v>11</v>
      </c>
      <c r="E12" s="232">
        <f>IF(E10=0,0,E11/E10)</f>
        <v>0</v>
      </c>
      <c r="F12" s="233" t="s">
        <v>11</v>
      </c>
      <c r="G12" s="234">
        <f>ROUND(AVERAGE(C12,E12,B12),4)</f>
        <v>0</v>
      </c>
      <c r="H12" s="233" t="s">
        <v>11</v>
      </c>
      <c r="I12" s="234">
        <f>G12</f>
        <v>0</v>
      </c>
      <c r="J12" s="233" t="s">
        <v>11</v>
      </c>
      <c r="K12" s="234">
        <f>I12</f>
        <v>0</v>
      </c>
      <c r="L12" s="233" t="s">
        <v>11</v>
      </c>
      <c r="M12" s="234">
        <f>K12</f>
        <v>0</v>
      </c>
      <c r="N12" s="233" t="s">
        <v>11</v>
      </c>
    </row>
    <row r="13" spans="1:14" s="65" customFormat="1" ht="30" x14ac:dyDescent="0.2">
      <c r="A13" s="235" t="s">
        <v>180</v>
      </c>
      <c r="B13" s="236" t="s">
        <v>11</v>
      </c>
      <c r="C13" s="236" t="s">
        <v>11</v>
      </c>
      <c r="D13" s="236" t="s">
        <v>11</v>
      </c>
      <c r="E13" s="236" t="s">
        <v>11</v>
      </c>
      <c r="F13" s="236" t="s">
        <v>11</v>
      </c>
      <c r="G13" s="237"/>
      <c r="H13" s="236" t="s">
        <v>11</v>
      </c>
      <c r="I13" s="237"/>
      <c r="J13" s="236" t="s">
        <v>11</v>
      </c>
      <c r="K13" s="237"/>
      <c r="L13" s="236" t="s">
        <v>11</v>
      </c>
      <c r="M13" s="237"/>
      <c r="N13" s="236" t="s">
        <v>11</v>
      </c>
    </row>
    <row r="14" spans="1:14" s="65" customFormat="1" x14ac:dyDescent="0.2">
      <c r="A14" s="225" t="s">
        <v>122</v>
      </c>
      <c r="B14" s="46">
        <f>IF(B23=0,0,B24/B23)</f>
        <v>0</v>
      </c>
      <c r="C14" s="46">
        <f>IF(C23=0,0,C24/C23)</f>
        <v>0</v>
      </c>
      <c r="D14" s="233" t="s">
        <v>11</v>
      </c>
      <c r="E14" s="46">
        <f>IF(E23=0,0,E24/E23)</f>
        <v>0</v>
      </c>
      <c r="F14" s="233" t="s">
        <v>11</v>
      </c>
      <c r="G14" s="17">
        <f>ROUND(IF(AVERAGE(B14,C14,E14)&gt;1,1,AVERAGE(B14,C14,E14)),0)</f>
        <v>0</v>
      </c>
      <c r="H14" s="233" t="s">
        <v>11</v>
      </c>
      <c r="I14" s="17">
        <f>G14</f>
        <v>0</v>
      </c>
      <c r="J14" s="233" t="s">
        <v>11</v>
      </c>
      <c r="K14" s="17">
        <f>I14</f>
        <v>0</v>
      </c>
      <c r="L14" s="233" t="s">
        <v>11</v>
      </c>
      <c r="M14" s="17">
        <f>K14</f>
        <v>0</v>
      </c>
      <c r="N14" s="233" t="s">
        <v>11</v>
      </c>
    </row>
    <row r="15" spans="1:14" s="65" customFormat="1" x14ac:dyDescent="0.2">
      <c r="A15" s="88" t="s">
        <v>5</v>
      </c>
      <c r="B15" s="233" t="s">
        <v>11</v>
      </c>
      <c r="C15" s="233" t="s">
        <v>11</v>
      </c>
      <c r="D15" s="233" t="s">
        <v>11</v>
      </c>
      <c r="E15" s="233" t="s">
        <v>11</v>
      </c>
      <c r="F15" s="233" t="s">
        <v>11</v>
      </c>
      <c r="G15" s="243">
        <f>ROUND(G11*G14,0)</f>
        <v>0</v>
      </c>
      <c r="H15" s="233" t="s">
        <v>11</v>
      </c>
      <c r="I15" s="243">
        <f>ROUND(I11*I14,0)</f>
        <v>0</v>
      </c>
      <c r="J15" s="233" t="s">
        <v>11</v>
      </c>
      <c r="K15" s="243">
        <f>ROUND(K11*K14,0)</f>
        <v>0</v>
      </c>
      <c r="L15" s="233" t="s">
        <v>11</v>
      </c>
      <c r="M15" s="243">
        <f>ROUND(M11*M14,0)</f>
        <v>0</v>
      </c>
      <c r="N15" s="233" t="s">
        <v>11</v>
      </c>
    </row>
    <row r="16" spans="1:14" s="40" customFormat="1" ht="28.5" x14ac:dyDescent="0.2">
      <c r="A16" s="239" t="s">
        <v>6</v>
      </c>
      <c r="B16" s="240" t="s">
        <v>11</v>
      </c>
      <c r="C16" s="240" t="s">
        <v>11</v>
      </c>
      <c r="D16" s="240" t="s">
        <v>11</v>
      </c>
      <c r="E16" s="240" t="s">
        <v>11</v>
      </c>
      <c r="F16" s="240" t="s">
        <v>11</v>
      </c>
      <c r="G16" s="241">
        <f>ROUND(G17+G18+G19+G20+G21+G22,0)</f>
        <v>0</v>
      </c>
      <c r="H16" s="240" t="s">
        <v>11</v>
      </c>
      <c r="I16" s="241">
        <f>ROUND(I17+I18+I19+I20+I21+I22,0)</f>
        <v>0</v>
      </c>
      <c r="J16" s="240" t="s">
        <v>11</v>
      </c>
      <c r="K16" s="241">
        <f>ROUND(K17+K18+K19+K20+K21+K22,0)</f>
        <v>0</v>
      </c>
      <c r="L16" s="240" t="s">
        <v>11</v>
      </c>
      <c r="M16" s="241">
        <f>ROUND(M17+M18+M19+M20+M21+M22,0)</f>
        <v>0</v>
      </c>
      <c r="N16" s="240" t="s">
        <v>11</v>
      </c>
    </row>
    <row r="17" spans="1:14" s="40" customFormat="1" ht="30" x14ac:dyDescent="0.2">
      <c r="A17" s="242" t="s">
        <v>8</v>
      </c>
      <c r="B17" s="233" t="s">
        <v>11</v>
      </c>
      <c r="C17" s="233" t="s">
        <v>11</v>
      </c>
      <c r="D17" s="233" t="s">
        <v>11</v>
      </c>
      <c r="E17" s="233" t="s">
        <v>11</v>
      </c>
      <c r="F17" s="233" t="s">
        <v>11</v>
      </c>
      <c r="G17" s="47"/>
      <c r="H17" s="233" t="s">
        <v>11</v>
      </c>
      <c r="I17" s="47"/>
      <c r="J17" s="233" t="s">
        <v>11</v>
      </c>
      <c r="K17" s="47"/>
      <c r="L17" s="233" t="s">
        <v>11</v>
      </c>
      <c r="M17" s="47"/>
      <c r="N17" s="233" t="s">
        <v>11</v>
      </c>
    </row>
    <row r="18" spans="1:14" s="40" customFormat="1" ht="30" x14ac:dyDescent="0.2">
      <c r="A18" s="242" t="s">
        <v>9</v>
      </c>
      <c r="B18" s="233" t="s">
        <v>11</v>
      </c>
      <c r="C18" s="233" t="s">
        <v>11</v>
      </c>
      <c r="D18" s="233" t="s">
        <v>11</v>
      </c>
      <c r="E18" s="233" t="s">
        <v>11</v>
      </c>
      <c r="F18" s="233" t="s">
        <v>11</v>
      </c>
      <c r="G18" s="47"/>
      <c r="H18" s="233" t="s">
        <v>11</v>
      </c>
      <c r="I18" s="47"/>
      <c r="J18" s="233" t="s">
        <v>11</v>
      </c>
      <c r="K18" s="47"/>
      <c r="L18" s="233" t="s">
        <v>11</v>
      </c>
      <c r="M18" s="47"/>
      <c r="N18" s="233" t="s">
        <v>11</v>
      </c>
    </row>
    <row r="19" spans="1:14" s="40" customFormat="1" x14ac:dyDescent="0.2">
      <c r="A19" s="242" t="s">
        <v>7</v>
      </c>
      <c r="B19" s="233" t="s">
        <v>11</v>
      </c>
      <c r="C19" s="233" t="s">
        <v>11</v>
      </c>
      <c r="D19" s="233" t="s">
        <v>11</v>
      </c>
      <c r="E19" s="233" t="s">
        <v>11</v>
      </c>
      <c r="F19" s="233" t="s">
        <v>11</v>
      </c>
      <c r="G19" s="47"/>
      <c r="H19" s="233" t="s">
        <v>11</v>
      </c>
      <c r="I19" s="47"/>
      <c r="J19" s="233" t="s">
        <v>11</v>
      </c>
      <c r="K19" s="47"/>
      <c r="L19" s="233" t="s">
        <v>11</v>
      </c>
      <c r="M19" s="47"/>
      <c r="N19" s="233" t="s">
        <v>11</v>
      </c>
    </row>
    <row r="20" spans="1:14" s="40" customFormat="1" ht="30" x14ac:dyDescent="0.2">
      <c r="A20" s="242" t="s">
        <v>181</v>
      </c>
      <c r="B20" s="233" t="s">
        <v>11</v>
      </c>
      <c r="C20" s="233" t="s">
        <v>11</v>
      </c>
      <c r="D20" s="233" t="s">
        <v>11</v>
      </c>
      <c r="E20" s="233" t="s">
        <v>11</v>
      </c>
      <c r="F20" s="233" t="s">
        <v>11</v>
      </c>
      <c r="G20" s="47"/>
      <c r="H20" s="233" t="s">
        <v>11</v>
      </c>
      <c r="I20" s="47"/>
      <c r="J20" s="233" t="s">
        <v>11</v>
      </c>
      <c r="K20" s="47"/>
      <c r="L20" s="233" t="s">
        <v>11</v>
      </c>
      <c r="M20" s="47"/>
      <c r="N20" s="233" t="s">
        <v>11</v>
      </c>
    </row>
    <row r="21" spans="1:14" s="40" customFormat="1" x14ac:dyDescent="0.2">
      <c r="A21" s="242" t="s">
        <v>182</v>
      </c>
      <c r="B21" s="233" t="s">
        <v>11</v>
      </c>
      <c r="C21" s="233" t="s">
        <v>11</v>
      </c>
      <c r="D21" s="233" t="s">
        <v>11</v>
      </c>
      <c r="E21" s="233" t="s">
        <v>11</v>
      </c>
      <c r="F21" s="233" t="s">
        <v>11</v>
      </c>
      <c r="G21" s="47"/>
      <c r="H21" s="233" t="s">
        <v>11</v>
      </c>
      <c r="I21" s="47"/>
      <c r="J21" s="233" t="s">
        <v>11</v>
      </c>
      <c r="K21" s="47"/>
      <c r="L21" s="233" t="s">
        <v>11</v>
      </c>
      <c r="M21" s="47"/>
      <c r="N21" s="233" t="s">
        <v>11</v>
      </c>
    </row>
    <row r="22" spans="1:14" s="40" customFormat="1" ht="30" x14ac:dyDescent="0.2">
      <c r="A22" s="242" t="s">
        <v>183</v>
      </c>
      <c r="B22" s="233" t="s">
        <v>11</v>
      </c>
      <c r="C22" s="233" t="s">
        <v>11</v>
      </c>
      <c r="D22" s="233" t="s">
        <v>11</v>
      </c>
      <c r="E22" s="233" t="s">
        <v>11</v>
      </c>
      <c r="F22" s="233" t="s">
        <v>11</v>
      </c>
      <c r="G22" s="47"/>
      <c r="H22" s="233" t="s">
        <v>11</v>
      </c>
      <c r="I22" s="47"/>
      <c r="J22" s="233" t="s">
        <v>11</v>
      </c>
      <c r="K22" s="47"/>
      <c r="L22" s="233" t="s">
        <v>11</v>
      </c>
      <c r="M22" s="47"/>
      <c r="N22" s="233" t="s">
        <v>11</v>
      </c>
    </row>
    <row r="23" spans="1:14" s="40" customFormat="1" x14ac:dyDescent="0.2">
      <c r="A23" s="88" t="s">
        <v>19</v>
      </c>
      <c r="B23" s="243"/>
      <c r="C23" s="243"/>
      <c r="D23" s="223">
        <f>IF(B23=0,0,C23/B23)</f>
        <v>0</v>
      </c>
      <c r="E23" s="243"/>
      <c r="F23" s="223">
        <f>IF(C23=0,0,E23/C23)</f>
        <v>0</v>
      </c>
      <c r="G23" s="233" t="s">
        <v>11</v>
      </c>
      <c r="H23" s="233" t="s">
        <v>11</v>
      </c>
      <c r="I23" s="233" t="s">
        <v>11</v>
      </c>
      <c r="J23" s="233" t="s">
        <v>11</v>
      </c>
      <c r="K23" s="233" t="s">
        <v>11</v>
      </c>
      <c r="L23" s="233" t="s">
        <v>11</v>
      </c>
      <c r="M23" s="233" t="s">
        <v>11</v>
      </c>
      <c r="N23" s="233" t="s">
        <v>11</v>
      </c>
    </row>
    <row r="24" spans="1:14" s="65" customFormat="1" x14ac:dyDescent="0.2">
      <c r="A24" s="244" t="s">
        <v>18</v>
      </c>
      <c r="B24" s="245"/>
      <c r="C24" s="245"/>
      <c r="D24" s="246">
        <f>IF(B24=0,0,C24/B24)</f>
        <v>0</v>
      </c>
      <c r="E24" s="245"/>
      <c r="F24" s="246">
        <f>IF(C24=0,0,E24/C24)</f>
        <v>0</v>
      </c>
      <c r="G24" s="247">
        <f>ROUND(G25+G26+G16,0)</f>
        <v>0</v>
      </c>
      <c r="H24" s="246">
        <f>IF(E24=0,0,G24/E24)</f>
        <v>0</v>
      </c>
      <c r="I24" s="247">
        <f>ROUND(I25+I26+I16,0)</f>
        <v>0</v>
      </c>
      <c r="J24" s="246">
        <f>IF(G24=0,0,I24/G24)</f>
        <v>0</v>
      </c>
      <c r="K24" s="247">
        <f>ROUND(K25+K26+K16,0)</f>
        <v>0</v>
      </c>
      <c r="L24" s="246">
        <f>IF(I24=0,0,K24/I24)</f>
        <v>0</v>
      </c>
      <c r="M24" s="247">
        <f>ROUND(M25+M26+M16,0)</f>
        <v>0</v>
      </c>
      <c r="N24" s="246">
        <f>IF(K24=0,0,M24/K24)</f>
        <v>0</v>
      </c>
    </row>
    <row r="25" spans="1:14" s="40" customFormat="1" x14ac:dyDescent="0.2">
      <c r="A25" s="242" t="s">
        <v>184</v>
      </c>
      <c r="B25" s="45"/>
      <c r="C25" s="45"/>
      <c r="D25" s="223">
        <f t="shared" ref="D25:D26" si="0">IF(B25=0,0,C25/B25)</f>
        <v>0</v>
      </c>
      <c r="E25" s="45"/>
      <c r="F25" s="223">
        <f t="shared" ref="F25:N26" si="1">IF(C25=0,0,E25/C25)</f>
        <v>0</v>
      </c>
      <c r="G25" s="45"/>
      <c r="H25" s="223">
        <f t="shared" si="1"/>
        <v>0</v>
      </c>
      <c r="I25" s="45">
        <f>G15/2</f>
        <v>0</v>
      </c>
      <c r="J25" s="223">
        <f t="shared" si="1"/>
        <v>0</v>
      </c>
      <c r="K25" s="45">
        <f>I15/2</f>
        <v>0</v>
      </c>
      <c r="L25" s="223">
        <f t="shared" si="1"/>
        <v>0</v>
      </c>
      <c r="M25" s="45">
        <f>K15/2</f>
        <v>0</v>
      </c>
      <c r="N25" s="223">
        <f t="shared" si="1"/>
        <v>0</v>
      </c>
    </row>
    <row r="26" spans="1:14" s="40" customFormat="1" x14ac:dyDescent="0.2">
      <c r="A26" s="242" t="s">
        <v>185</v>
      </c>
      <c r="B26" s="45">
        <f>B24-B25</f>
        <v>0</v>
      </c>
      <c r="C26" s="45">
        <f>C24-C25</f>
        <v>0</v>
      </c>
      <c r="D26" s="223">
        <f t="shared" si="0"/>
        <v>0</v>
      </c>
      <c r="E26" s="45">
        <f>E24-E25</f>
        <v>0</v>
      </c>
      <c r="F26" s="223">
        <f t="shared" si="1"/>
        <v>0</v>
      </c>
      <c r="G26" s="45">
        <f>G15/2</f>
        <v>0</v>
      </c>
      <c r="H26" s="223">
        <f t="shared" si="1"/>
        <v>0</v>
      </c>
      <c r="I26" s="45">
        <f>I15/2</f>
        <v>0</v>
      </c>
      <c r="J26" s="223">
        <f t="shared" si="1"/>
        <v>0</v>
      </c>
      <c r="K26" s="45">
        <f>K15/2</f>
        <v>0</v>
      </c>
      <c r="L26" s="223">
        <f t="shared" si="1"/>
        <v>0</v>
      </c>
      <c r="M26" s="45">
        <f>M15/2</f>
        <v>0</v>
      </c>
      <c r="N26" s="223">
        <f t="shared" si="1"/>
        <v>0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8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ySplit="5" topLeftCell="A6" activePane="bottomLeft" state="frozen"/>
      <selection sqref="A1:XFD2"/>
      <selection pane="bottomLeft" activeCell="A6" sqref="A6"/>
    </sheetView>
  </sheetViews>
  <sheetFormatPr defaultRowHeight="15.75" x14ac:dyDescent="0.2"/>
  <cols>
    <col min="1" max="1" width="45.85546875" style="250" customWidth="1"/>
    <col min="2" max="3" width="15.42578125" style="250" customWidth="1"/>
    <col min="4" max="4" width="10.7109375" style="250" customWidth="1"/>
    <col min="5" max="5" width="15.42578125" style="297" customWidth="1"/>
    <col min="6" max="6" width="10.7109375" style="297" customWidth="1"/>
    <col min="7" max="7" width="13.28515625" style="249" customWidth="1"/>
    <col min="8" max="8" width="10.7109375" style="249" customWidth="1"/>
    <col min="9" max="9" width="14.85546875" style="299" customWidth="1"/>
    <col min="10" max="10" width="10.7109375" style="299" customWidth="1"/>
    <col min="11" max="11" width="15.85546875" style="299" customWidth="1"/>
    <col min="12" max="12" width="10.7109375" style="299" customWidth="1"/>
    <col min="13" max="13" width="15.5703125" style="299" customWidth="1"/>
    <col min="14" max="14" width="10.7109375" style="299" customWidth="1"/>
    <col min="15" max="16384" width="9.140625" style="299"/>
  </cols>
  <sheetData>
    <row r="1" spans="1:14" s="249" customFormat="1" x14ac:dyDescent="0.2">
      <c r="A1" s="248">
        <v>133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4" s="249" customFormat="1" ht="33" customHeight="1" x14ac:dyDescent="0.2">
      <c r="A2" s="250"/>
      <c r="B2" s="250"/>
      <c r="C2" s="250"/>
      <c r="D2" s="250"/>
      <c r="M2" s="251" t="s">
        <v>186</v>
      </c>
      <c r="N2" s="251"/>
    </row>
    <row r="3" spans="1:14" s="249" customFormat="1" ht="18.75" x14ac:dyDescent="0.2">
      <c r="A3" s="252" t="s">
        <v>187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</row>
    <row r="4" spans="1:14" s="249" customFormat="1" x14ac:dyDescent="0.2">
      <c r="A4" s="253"/>
      <c r="B4" s="253"/>
      <c r="C4" s="253"/>
      <c r="D4" s="253"/>
      <c r="E4" s="253"/>
      <c r="F4" s="253"/>
      <c r="N4" s="254" t="s">
        <v>0</v>
      </c>
    </row>
    <row r="5" spans="1:14" s="249" customFormat="1" x14ac:dyDescent="0.2">
      <c r="A5" s="255" t="s">
        <v>1</v>
      </c>
      <c r="B5" s="256" t="s">
        <v>188</v>
      </c>
      <c r="C5" s="256" t="s">
        <v>189</v>
      </c>
      <c r="D5" s="256" t="s">
        <v>20</v>
      </c>
      <c r="E5" s="256" t="s">
        <v>190</v>
      </c>
      <c r="F5" s="256" t="s">
        <v>20</v>
      </c>
      <c r="G5" s="256" t="s">
        <v>191</v>
      </c>
      <c r="H5" s="256" t="s">
        <v>20</v>
      </c>
      <c r="I5" s="256" t="s">
        <v>192</v>
      </c>
      <c r="J5" s="256" t="s">
        <v>20</v>
      </c>
      <c r="K5" s="256" t="s">
        <v>193</v>
      </c>
      <c r="L5" s="256" t="s">
        <v>20</v>
      </c>
      <c r="M5" s="256" t="s">
        <v>194</v>
      </c>
      <c r="N5" s="256" t="s">
        <v>20</v>
      </c>
    </row>
    <row r="6" spans="1:14" s="249" customFormat="1" x14ac:dyDescent="0.2">
      <c r="A6" s="257" t="s">
        <v>195</v>
      </c>
      <c r="B6" s="258"/>
      <c r="C6" s="258"/>
      <c r="D6" s="223">
        <f>IF(B6=0,0,C6/B6)</f>
        <v>0</v>
      </c>
      <c r="E6" s="258"/>
      <c r="F6" s="223">
        <f>IF(C6=0,0,E6/C6)</f>
        <v>0</v>
      </c>
      <c r="G6" s="259"/>
      <c r="H6" s="223">
        <f>IF(E6=0,0,G6/E6)</f>
        <v>0</v>
      </c>
      <c r="I6" s="259"/>
      <c r="J6" s="223">
        <f>IF(G6=0,0,I6/G6)</f>
        <v>0</v>
      </c>
      <c r="K6" s="259"/>
      <c r="L6" s="223">
        <f>IF(I6=0,0,K6/I6)</f>
        <v>0</v>
      </c>
      <c r="M6" s="259"/>
      <c r="N6" s="223">
        <f>IF(K6=0,0,M6/K6)</f>
        <v>0</v>
      </c>
    </row>
    <row r="7" spans="1:14" s="249" customFormat="1" x14ac:dyDescent="0.2">
      <c r="A7" s="260" t="s">
        <v>196</v>
      </c>
      <c r="B7" s="258"/>
      <c r="C7" s="258"/>
      <c r="D7" s="223">
        <f t="shared" ref="D7:D11" si="0">IF(B7=0,0,C7/B7)</f>
        <v>0</v>
      </c>
      <c r="E7" s="258"/>
      <c r="F7" s="223">
        <f t="shared" ref="F7:F11" si="1">IF(C7=0,0,E7/C7)</f>
        <v>0</v>
      </c>
      <c r="G7" s="259"/>
      <c r="H7" s="223">
        <f t="shared" ref="H7:H11" si="2">IF(E7=0,0,G7/E7)</f>
        <v>0</v>
      </c>
      <c r="I7" s="259"/>
      <c r="J7" s="223">
        <f t="shared" ref="J7:J11" si="3">IF(G7=0,0,I7/G7)</f>
        <v>0</v>
      </c>
      <c r="K7" s="259">
        <v>109</v>
      </c>
      <c r="L7" s="223">
        <f t="shared" ref="L7:L11" si="4">IF(I7=0,0,K7/I7)</f>
        <v>0</v>
      </c>
      <c r="M7" s="259"/>
      <c r="N7" s="223">
        <f t="shared" ref="N7:N11" si="5">IF(K7=0,0,M7/K7)</f>
        <v>0</v>
      </c>
    </row>
    <row r="8" spans="1:14" s="249" customFormat="1" x14ac:dyDescent="0.2">
      <c r="A8" s="260" t="s">
        <v>197</v>
      </c>
      <c r="B8" s="258">
        <f>B6-B7</f>
        <v>0</v>
      </c>
      <c r="C8" s="258">
        <f>C6-C7</f>
        <v>0</v>
      </c>
      <c r="D8" s="223">
        <f t="shared" si="0"/>
        <v>0</v>
      </c>
      <c r="E8" s="258">
        <f>E6-E7</f>
        <v>0</v>
      </c>
      <c r="F8" s="223">
        <f t="shared" si="1"/>
        <v>0</v>
      </c>
      <c r="G8" s="259">
        <f>G6-G7</f>
        <v>0</v>
      </c>
      <c r="H8" s="223">
        <f t="shared" si="2"/>
        <v>0</v>
      </c>
      <c r="I8" s="259">
        <f>I6-I7</f>
        <v>0</v>
      </c>
      <c r="J8" s="223">
        <f t="shared" si="3"/>
        <v>0</v>
      </c>
      <c r="K8" s="259">
        <f>K6-K7</f>
        <v>-109</v>
      </c>
      <c r="L8" s="223">
        <f t="shared" si="4"/>
        <v>0</v>
      </c>
      <c r="M8" s="259">
        <f>M6-M7</f>
        <v>0</v>
      </c>
      <c r="N8" s="223">
        <f t="shared" si="5"/>
        <v>0</v>
      </c>
    </row>
    <row r="9" spans="1:14" s="249" customFormat="1" ht="45" x14ac:dyDescent="0.2">
      <c r="A9" s="257" t="s">
        <v>198</v>
      </c>
      <c r="B9" s="258"/>
      <c r="C9" s="258"/>
      <c r="D9" s="223">
        <f t="shared" si="0"/>
        <v>0</v>
      </c>
      <c r="E9" s="258"/>
      <c r="F9" s="223">
        <f t="shared" si="1"/>
        <v>0</v>
      </c>
      <c r="G9" s="259">
        <f>G18+G38+G48+G58+G28</f>
        <v>0</v>
      </c>
      <c r="H9" s="223">
        <f t="shared" si="2"/>
        <v>0</v>
      </c>
      <c r="I9" s="259">
        <f>I18+I38+I48+I58+I28</f>
        <v>0</v>
      </c>
      <c r="J9" s="223">
        <f t="shared" si="3"/>
        <v>0</v>
      </c>
      <c r="K9" s="259">
        <f>K18+K38+K48+K58+K28</f>
        <v>0</v>
      </c>
      <c r="L9" s="223">
        <f t="shared" si="4"/>
        <v>0</v>
      </c>
      <c r="M9" s="259">
        <f>M18+M38+M48+M58+M28</f>
        <v>0</v>
      </c>
      <c r="N9" s="223">
        <f t="shared" si="5"/>
        <v>0</v>
      </c>
    </row>
    <row r="10" spans="1:14" s="249" customFormat="1" x14ac:dyDescent="0.2">
      <c r="A10" s="260" t="s">
        <v>196</v>
      </c>
      <c r="B10" s="258"/>
      <c r="C10" s="258"/>
      <c r="D10" s="223">
        <f t="shared" si="0"/>
        <v>0</v>
      </c>
      <c r="E10" s="258"/>
      <c r="F10" s="261">
        <f t="shared" si="1"/>
        <v>0</v>
      </c>
      <c r="G10" s="259">
        <f>G19+G39+G49+G59+G29</f>
        <v>0</v>
      </c>
      <c r="H10" s="223">
        <f t="shared" si="2"/>
        <v>0</v>
      </c>
      <c r="I10" s="259">
        <f>I19+I39+I49+I59+I29</f>
        <v>0</v>
      </c>
      <c r="J10" s="223">
        <f t="shared" si="3"/>
        <v>0</v>
      </c>
      <c r="K10" s="259">
        <f>K19+K39+K49+K59+K29</f>
        <v>0</v>
      </c>
      <c r="L10" s="223">
        <f t="shared" si="4"/>
        <v>0</v>
      </c>
      <c r="M10" s="259">
        <f>M19+M39+M49+M59+M29</f>
        <v>0</v>
      </c>
      <c r="N10" s="223">
        <f t="shared" si="5"/>
        <v>0</v>
      </c>
    </row>
    <row r="11" spans="1:14" s="249" customFormat="1" x14ac:dyDescent="0.2">
      <c r="A11" s="260" t="s">
        <v>197</v>
      </c>
      <c r="B11" s="258">
        <f>B9-B10</f>
        <v>0</v>
      </c>
      <c r="C11" s="258">
        <f>C9-C10</f>
        <v>0</v>
      </c>
      <c r="D11" s="223">
        <f t="shared" si="0"/>
        <v>0</v>
      </c>
      <c r="E11" s="258">
        <f>E9-E10</f>
        <v>0</v>
      </c>
      <c r="F11" s="223">
        <f t="shared" si="1"/>
        <v>0</v>
      </c>
      <c r="G11" s="259">
        <f>G9-G10</f>
        <v>0</v>
      </c>
      <c r="H11" s="223">
        <f t="shared" si="2"/>
        <v>0</v>
      </c>
      <c r="I11" s="259">
        <f>I9-I10</f>
        <v>0</v>
      </c>
      <c r="J11" s="223">
        <f t="shared" si="3"/>
        <v>0</v>
      </c>
      <c r="K11" s="259">
        <f>K9-K10</f>
        <v>0</v>
      </c>
      <c r="L11" s="223">
        <f t="shared" si="4"/>
        <v>0</v>
      </c>
      <c r="M11" s="259">
        <f>M9-M10</f>
        <v>0</v>
      </c>
      <c r="N11" s="223">
        <f t="shared" si="5"/>
        <v>0</v>
      </c>
    </row>
    <row r="12" spans="1:14" s="263" customFormat="1" ht="30" x14ac:dyDescent="0.2">
      <c r="A12" s="231" t="s">
        <v>170</v>
      </c>
      <c r="B12" s="262">
        <f>IF(B11=0,0,B73/B11)</f>
        <v>0</v>
      </c>
      <c r="C12" s="262">
        <f>IF(C11=0,0,C73/C11)</f>
        <v>0</v>
      </c>
      <c r="D12" s="243" t="s">
        <v>11</v>
      </c>
      <c r="E12" s="262">
        <f>IF(E11=0,0,E73/E11)</f>
        <v>0</v>
      </c>
      <c r="F12" s="243" t="s">
        <v>11</v>
      </c>
      <c r="G12" s="234">
        <f>ROUND(AVERAGE(B12,C12,E12),4)</f>
        <v>0</v>
      </c>
      <c r="H12" s="46" t="s">
        <v>11</v>
      </c>
      <c r="I12" s="234">
        <f>G12</f>
        <v>0</v>
      </c>
      <c r="J12" s="46" t="s">
        <v>11</v>
      </c>
      <c r="K12" s="234">
        <f>I12</f>
        <v>0</v>
      </c>
      <c r="L12" s="46" t="s">
        <v>11</v>
      </c>
      <c r="M12" s="234">
        <f>K12</f>
        <v>0</v>
      </c>
      <c r="N12" s="243" t="s">
        <v>11</v>
      </c>
    </row>
    <row r="13" spans="1:14" s="249" customFormat="1" x14ac:dyDescent="0.2">
      <c r="A13" s="264" t="s">
        <v>199</v>
      </c>
      <c r="B13" s="265"/>
      <c r="C13" s="265"/>
      <c r="D13" s="266"/>
      <c r="E13" s="265"/>
      <c r="F13" s="266"/>
      <c r="G13" s="265"/>
      <c r="H13" s="266"/>
      <c r="I13" s="265"/>
      <c r="J13" s="266"/>
      <c r="K13" s="265"/>
      <c r="L13" s="266"/>
      <c r="M13" s="265"/>
      <c r="N13" s="261"/>
    </row>
    <row r="14" spans="1:14" s="249" customFormat="1" ht="30" x14ac:dyDescent="0.2">
      <c r="A14" s="267" t="s">
        <v>200</v>
      </c>
      <c r="B14" s="268"/>
      <c r="C14" s="268"/>
      <c r="D14" s="269"/>
      <c r="E14" s="268"/>
      <c r="F14" s="269"/>
      <c r="G14" s="268"/>
      <c r="H14" s="269"/>
      <c r="I14" s="268"/>
      <c r="J14" s="269"/>
      <c r="K14" s="268"/>
      <c r="L14" s="269"/>
      <c r="M14" s="268"/>
      <c r="N14" s="270"/>
    </row>
    <row r="15" spans="1:14" s="263" customFormat="1" x14ac:dyDescent="0.2">
      <c r="A15" s="271" t="s">
        <v>195</v>
      </c>
      <c r="B15" s="258"/>
      <c r="C15" s="258"/>
      <c r="D15" s="223">
        <f>IF(B15=0,0,C15/B15)</f>
        <v>0</v>
      </c>
      <c r="E15" s="258"/>
      <c r="F15" s="223">
        <f>IF(C15=0,0,E15/C15)</f>
        <v>0</v>
      </c>
      <c r="G15" s="259"/>
      <c r="H15" s="224">
        <f>ROUND(IF(E15=0,0,G15/E15),4)</f>
        <v>0</v>
      </c>
      <c r="I15" s="259"/>
      <c r="J15" s="224">
        <f>ROUND(IF(G15=0,0,I15/G15),4)</f>
        <v>0</v>
      </c>
      <c r="K15" s="259"/>
      <c r="L15" s="224">
        <f>ROUND(IF(I15=0,0,K15/I15),4)</f>
        <v>0</v>
      </c>
      <c r="M15" s="259"/>
      <c r="N15" s="224">
        <f>ROUND(IF(K15=0,0,M15/K15),4)</f>
        <v>0</v>
      </c>
    </row>
    <row r="16" spans="1:14" s="263" customFormat="1" x14ac:dyDescent="0.2">
      <c r="A16" s="272" t="s">
        <v>196</v>
      </c>
      <c r="B16" s="258"/>
      <c r="C16" s="258"/>
      <c r="D16" s="223">
        <f t="shared" ref="D16:D20" si="6">IF(B16=0,0,C16/B16)</f>
        <v>0</v>
      </c>
      <c r="E16" s="258"/>
      <c r="F16" s="223">
        <f t="shared" ref="F16:F20" si="7">IF(C16=0,0,E16/C16)</f>
        <v>0</v>
      </c>
      <c r="G16" s="259"/>
      <c r="H16" s="224">
        <f>ROUND(IF(E16=0,0,G16/E16),4)</f>
        <v>0</v>
      </c>
      <c r="I16" s="259"/>
      <c r="J16" s="224">
        <f>ROUND(IF(G16=0,0,I16/G16),4)</f>
        <v>0</v>
      </c>
      <c r="K16" s="259"/>
      <c r="L16" s="224">
        <f>ROUND(IF(I16=0,0,K16/I16),4)</f>
        <v>0</v>
      </c>
      <c r="M16" s="259"/>
      <c r="N16" s="224">
        <f>ROUND(IF(K16=0,0,M16/K16),4)</f>
        <v>0</v>
      </c>
    </row>
    <row r="17" spans="1:14" s="263" customFormat="1" x14ac:dyDescent="0.2">
      <c r="A17" s="272" t="s">
        <v>197</v>
      </c>
      <c r="B17" s="258">
        <f t="shared" ref="B17:C17" si="8">B15-B16</f>
        <v>0</v>
      </c>
      <c r="C17" s="258">
        <f t="shared" si="8"/>
        <v>0</v>
      </c>
      <c r="D17" s="223">
        <f t="shared" si="6"/>
        <v>0</v>
      </c>
      <c r="E17" s="258">
        <f>E15-E16</f>
        <v>0</v>
      </c>
      <c r="F17" s="223">
        <f t="shared" si="7"/>
        <v>0</v>
      </c>
      <c r="G17" s="259">
        <f>G15-G16</f>
        <v>0</v>
      </c>
      <c r="H17" s="223">
        <f t="shared" ref="H17:H20" si="9">IF(E17=0,0,G17/E17)</f>
        <v>0</v>
      </c>
      <c r="I17" s="259">
        <f>I15-I16</f>
        <v>0</v>
      </c>
      <c r="J17" s="223">
        <f t="shared" ref="J17:J20" si="10">IF(G17=0,0,I17/G17)</f>
        <v>0</v>
      </c>
      <c r="K17" s="259">
        <f>K15-K16</f>
        <v>0</v>
      </c>
      <c r="L17" s="223">
        <f t="shared" ref="L17:L20" si="11">IF(I17=0,0,K17/I17)</f>
        <v>0</v>
      </c>
      <c r="M17" s="259">
        <f>M15-M16</f>
        <v>0</v>
      </c>
      <c r="N17" s="223">
        <f t="shared" ref="N17:N20" si="12">IF(K17=0,0,M17/K17)</f>
        <v>0</v>
      </c>
    </row>
    <row r="18" spans="1:14" s="263" customFormat="1" ht="45" x14ac:dyDescent="0.2">
      <c r="A18" s="271" t="s">
        <v>198</v>
      </c>
      <c r="B18" s="258"/>
      <c r="C18" s="258"/>
      <c r="D18" s="223">
        <f t="shared" si="6"/>
        <v>0</v>
      </c>
      <c r="E18" s="258"/>
      <c r="F18" s="223">
        <f t="shared" si="7"/>
        <v>0</v>
      </c>
      <c r="G18" s="259">
        <f>ROUND(E18*G22*H15,0)</f>
        <v>0</v>
      </c>
      <c r="H18" s="223">
        <f t="shared" si="9"/>
        <v>0</v>
      </c>
      <c r="I18" s="259">
        <f>ROUND(G18*I22*J15,0)</f>
        <v>0</v>
      </c>
      <c r="J18" s="223">
        <f t="shared" si="10"/>
        <v>0</v>
      </c>
      <c r="K18" s="259">
        <f>ROUND(I18*K22*L15,0)</f>
        <v>0</v>
      </c>
      <c r="L18" s="223">
        <f t="shared" si="11"/>
        <v>0</v>
      </c>
      <c r="M18" s="259">
        <f>ROUND(K18*M22*N15,0)</f>
        <v>0</v>
      </c>
      <c r="N18" s="223">
        <f t="shared" si="12"/>
        <v>0</v>
      </c>
    </row>
    <row r="19" spans="1:14" s="263" customFormat="1" x14ac:dyDescent="0.2">
      <c r="A19" s="272" t="s">
        <v>196</v>
      </c>
      <c r="B19" s="258"/>
      <c r="C19" s="258"/>
      <c r="D19" s="223">
        <f t="shared" si="6"/>
        <v>0</v>
      </c>
      <c r="E19" s="258"/>
      <c r="F19" s="223">
        <f t="shared" si="7"/>
        <v>0</v>
      </c>
      <c r="G19" s="259">
        <f>ROUND(E19*H16,0)</f>
        <v>0</v>
      </c>
      <c r="H19" s="223">
        <f t="shared" si="9"/>
        <v>0</v>
      </c>
      <c r="I19" s="259">
        <f>ROUND(G19*J16,0)</f>
        <v>0</v>
      </c>
      <c r="J19" s="223">
        <f t="shared" si="10"/>
        <v>0</v>
      </c>
      <c r="K19" s="259">
        <f>ROUND(I19*L16,0)</f>
        <v>0</v>
      </c>
      <c r="L19" s="223">
        <f t="shared" si="11"/>
        <v>0</v>
      </c>
      <c r="M19" s="259">
        <f>ROUND(K19*N16,0)</f>
        <v>0</v>
      </c>
      <c r="N19" s="223">
        <f t="shared" si="12"/>
        <v>0</v>
      </c>
    </row>
    <row r="20" spans="1:14" s="263" customFormat="1" x14ac:dyDescent="0.2">
      <c r="A20" s="272" t="s">
        <v>197</v>
      </c>
      <c r="B20" s="258">
        <f t="shared" ref="B20:C20" si="13">B18-B19</f>
        <v>0</v>
      </c>
      <c r="C20" s="258">
        <f t="shared" si="13"/>
        <v>0</v>
      </c>
      <c r="D20" s="223">
        <f t="shared" si="6"/>
        <v>0</v>
      </c>
      <c r="E20" s="258">
        <f>E18-E19</f>
        <v>0</v>
      </c>
      <c r="F20" s="223">
        <f t="shared" si="7"/>
        <v>0</v>
      </c>
      <c r="G20" s="259">
        <f>G18-G19</f>
        <v>0</v>
      </c>
      <c r="H20" s="223">
        <f t="shared" si="9"/>
        <v>0</v>
      </c>
      <c r="I20" s="259">
        <f>I18-I19</f>
        <v>0</v>
      </c>
      <c r="J20" s="223">
        <f t="shared" si="10"/>
        <v>0</v>
      </c>
      <c r="K20" s="259">
        <f>K18-K19</f>
        <v>0</v>
      </c>
      <c r="L20" s="223">
        <f t="shared" si="11"/>
        <v>0</v>
      </c>
      <c r="M20" s="259">
        <f>M18-M19</f>
        <v>0</v>
      </c>
      <c r="N20" s="223">
        <f t="shared" si="12"/>
        <v>0</v>
      </c>
    </row>
    <row r="21" spans="1:14" s="263" customFormat="1" ht="30" x14ac:dyDescent="0.2">
      <c r="A21" s="231" t="s">
        <v>170</v>
      </c>
      <c r="B21" s="262">
        <f>B12</f>
        <v>0</v>
      </c>
      <c r="C21" s="262">
        <f>C12</f>
        <v>0</v>
      </c>
      <c r="D21" s="233" t="s">
        <v>11</v>
      </c>
      <c r="E21" s="262">
        <f>E12</f>
        <v>0</v>
      </c>
      <c r="F21" s="233" t="s">
        <v>11</v>
      </c>
      <c r="G21" s="273">
        <f>G12</f>
        <v>0</v>
      </c>
      <c r="H21" s="233" t="s">
        <v>11</v>
      </c>
      <c r="I21" s="273">
        <f>I12</f>
        <v>0</v>
      </c>
      <c r="J21" s="233" t="s">
        <v>11</v>
      </c>
      <c r="K21" s="273">
        <f>K12</f>
        <v>0</v>
      </c>
      <c r="L21" s="233" t="s">
        <v>11</v>
      </c>
      <c r="M21" s="273">
        <f>M12</f>
        <v>0</v>
      </c>
      <c r="N21" s="233" t="s">
        <v>11</v>
      </c>
    </row>
    <row r="22" spans="1:14" s="279" customFormat="1" x14ac:dyDescent="0.2">
      <c r="A22" s="274" t="s">
        <v>201</v>
      </c>
      <c r="B22" s="275" t="s">
        <v>11</v>
      </c>
      <c r="C22" s="276" t="s">
        <v>11</v>
      </c>
      <c r="D22" s="277" t="s">
        <v>11</v>
      </c>
      <c r="E22" s="276" t="s">
        <v>11</v>
      </c>
      <c r="F22" s="277" t="s">
        <v>11</v>
      </c>
      <c r="G22" s="278"/>
      <c r="H22" s="277" t="s">
        <v>11</v>
      </c>
      <c r="I22" s="278"/>
      <c r="J22" s="277" t="s">
        <v>11</v>
      </c>
      <c r="K22" s="278"/>
      <c r="L22" s="277" t="s">
        <v>11</v>
      </c>
      <c r="M22" s="278"/>
      <c r="N22" s="277" t="s">
        <v>11</v>
      </c>
    </row>
    <row r="23" spans="1:14" s="263" customFormat="1" x14ac:dyDescent="0.2">
      <c r="A23" s="280" t="s">
        <v>202</v>
      </c>
      <c r="B23" s="281" t="s">
        <v>11</v>
      </c>
      <c r="C23" s="282" t="s">
        <v>11</v>
      </c>
      <c r="D23" s="283" t="s">
        <v>11</v>
      </c>
      <c r="E23" s="282" t="s">
        <v>11</v>
      </c>
      <c r="F23" s="283" t="s">
        <v>11</v>
      </c>
      <c r="G23" s="282">
        <f>ROUND(G20*G21,0)</f>
        <v>0</v>
      </c>
      <c r="H23" s="284" t="s">
        <v>11</v>
      </c>
      <c r="I23" s="282">
        <f>ROUND(I20*I21,0)</f>
        <v>0</v>
      </c>
      <c r="J23" s="283">
        <f>IF(G23=0,0,I23/G23)</f>
        <v>0</v>
      </c>
      <c r="K23" s="282">
        <f>ROUND(K20*K21,0)</f>
        <v>0</v>
      </c>
      <c r="L23" s="283">
        <f>IF(I23=0,0,K23/I23)</f>
        <v>0</v>
      </c>
      <c r="M23" s="282">
        <f>ROUND(M20*M21,0)</f>
        <v>0</v>
      </c>
      <c r="N23" s="283">
        <f>IF(K23=0,0,M23/K23)</f>
        <v>0</v>
      </c>
    </row>
    <row r="24" spans="1:14" s="263" customFormat="1" x14ac:dyDescent="0.2">
      <c r="A24" s="267" t="s">
        <v>203</v>
      </c>
      <c r="B24" s="268"/>
      <c r="C24" s="268"/>
      <c r="D24" s="269"/>
      <c r="E24" s="268"/>
      <c r="F24" s="269"/>
      <c r="G24" s="268"/>
      <c r="H24" s="269"/>
      <c r="I24" s="268"/>
      <c r="J24" s="269"/>
      <c r="K24" s="268"/>
      <c r="L24" s="269"/>
      <c r="M24" s="268"/>
      <c r="N24" s="270"/>
    </row>
    <row r="25" spans="1:14" s="263" customFormat="1" x14ac:dyDescent="0.2">
      <c r="A25" s="257" t="s">
        <v>195</v>
      </c>
      <c r="B25" s="258"/>
      <c r="C25" s="258"/>
      <c r="D25" s="223">
        <f>IF(B25=0,0,C25/B25)</f>
        <v>0</v>
      </c>
      <c r="E25" s="258"/>
      <c r="F25" s="223">
        <f>IF(C25=0,0,E25/C25)</f>
        <v>0</v>
      </c>
      <c r="G25" s="259"/>
      <c r="H25" s="224">
        <f>ROUND(IF(E25=0,0,G25/E25),4)</f>
        <v>0</v>
      </c>
      <c r="I25" s="259"/>
      <c r="J25" s="224">
        <f>ROUND(IF(G25=0,0,I25/G25),4)</f>
        <v>0</v>
      </c>
      <c r="K25" s="259"/>
      <c r="L25" s="224">
        <f>ROUND(IF(I25=0,0,K25/I25),4)</f>
        <v>0</v>
      </c>
      <c r="M25" s="259"/>
      <c r="N25" s="224">
        <f>ROUND(IF(K25=0,0,M25/K25),4)</f>
        <v>0</v>
      </c>
    </row>
    <row r="26" spans="1:14" s="263" customFormat="1" x14ac:dyDescent="0.2">
      <c r="A26" s="260" t="s">
        <v>196</v>
      </c>
      <c r="B26" s="258"/>
      <c r="C26" s="258"/>
      <c r="D26" s="223">
        <f t="shared" ref="D26:D30" si="14">IF(B26=0,0,C26/B26)</f>
        <v>0</v>
      </c>
      <c r="E26" s="258"/>
      <c r="F26" s="223">
        <f t="shared" ref="F26:F30" si="15">IF(C26=0,0,E26/C26)</f>
        <v>0</v>
      </c>
      <c r="G26" s="259"/>
      <c r="H26" s="224">
        <f>ROUND(IF(E26=0,0,G26/E26),4)</f>
        <v>0</v>
      </c>
      <c r="I26" s="259"/>
      <c r="J26" s="224">
        <f>ROUND(IF(G26=0,0,I26/G26),4)</f>
        <v>0</v>
      </c>
      <c r="K26" s="259"/>
      <c r="L26" s="224">
        <f>ROUND(IF(I26=0,0,K26/I26),4)</f>
        <v>0</v>
      </c>
      <c r="M26" s="259"/>
      <c r="N26" s="224">
        <f>ROUND(IF(K26=0,0,M26/K26),4)</f>
        <v>0</v>
      </c>
    </row>
    <row r="27" spans="1:14" s="263" customFormat="1" x14ac:dyDescent="0.2">
      <c r="A27" s="260" t="s">
        <v>197</v>
      </c>
      <c r="B27" s="258">
        <f>B25-B26</f>
        <v>0</v>
      </c>
      <c r="C27" s="258">
        <f>C25-C26</f>
        <v>0</v>
      </c>
      <c r="D27" s="223">
        <f t="shared" si="14"/>
        <v>0</v>
      </c>
      <c r="E27" s="258">
        <f>E25-E26</f>
        <v>0</v>
      </c>
      <c r="F27" s="223">
        <f t="shared" si="15"/>
        <v>0</v>
      </c>
      <c r="G27" s="259">
        <f>G25-G26</f>
        <v>0</v>
      </c>
      <c r="H27" s="223">
        <f t="shared" ref="H27:H30" si="16">IF(E27=0,0,G27/E27)</f>
        <v>0</v>
      </c>
      <c r="I27" s="259">
        <f>I25-I26</f>
        <v>0</v>
      </c>
      <c r="J27" s="223">
        <f t="shared" ref="J27:J30" si="17">IF(G27=0,0,I27/G27)</f>
        <v>0</v>
      </c>
      <c r="K27" s="259">
        <f>K25-K26</f>
        <v>0</v>
      </c>
      <c r="L27" s="223">
        <f t="shared" ref="L27:L30" si="18">IF(I27=0,0,K27/I27)</f>
        <v>0</v>
      </c>
      <c r="M27" s="259">
        <f>M25-M26</f>
        <v>0</v>
      </c>
      <c r="N27" s="223">
        <f t="shared" ref="N27:N30" si="19">IF(K27=0,0,M27/K27)</f>
        <v>0</v>
      </c>
    </row>
    <row r="28" spans="1:14" s="263" customFormat="1" ht="45" x14ac:dyDescent="0.2">
      <c r="A28" s="257" t="s">
        <v>198</v>
      </c>
      <c r="B28" s="258"/>
      <c r="C28" s="258"/>
      <c r="D28" s="223">
        <f t="shared" si="14"/>
        <v>0</v>
      </c>
      <c r="E28" s="258"/>
      <c r="F28" s="223">
        <f t="shared" si="15"/>
        <v>0</v>
      </c>
      <c r="G28" s="259">
        <f>ROUND(E28*G32*H25,0)</f>
        <v>0</v>
      </c>
      <c r="H28" s="223">
        <f t="shared" si="16"/>
        <v>0</v>
      </c>
      <c r="I28" s="259">
        <f>ROUND(G28*I32*J25,0)</f>
        <v>0</v>
      </c>
      <c r="J28" s="223">
        <f t="shared" si="17"/>
        <v>0</v>
      </c>
      <c r="K28" s="259">
        <f>ROUND(I28*K32*L25,0)</f>
        <v>0</v>
      </c>
      <c r="L28" s="223">
        <f t="shared" si="18"/>
        <v>0</v>
      </c>
      <c r="M28" s="259">
        <f>ROUND(K28*M32*N25,0)</f>
        <v>0</v>
      </c>
      <c r="N28" s="223">
        <f t="shared" si="19"/>
        <v>0</v>
      </c>
    </row>
    <row r="29" spans="1:14" s="263" customFormat="1" x14ac:dyDescent="0.2">
      <c r="A29" s="260" t="s">
        <v>196</v>
      </c>
      <c r="B29" s="258"/>
      <c r="C29" s="258"/>
      <c r="D29" s="223">
        <f t="shared" si="14"/>
        <v>0</v>
      </c>
      <c r="E29" s="258"/>
      <c r="F29" s="223">
        <f t="shared" si="15"/>
        <v>0</v>
      </c>
      <c r="G29" s="259">
        <f>ROUND(E29*H26,0)</f>
        <v>0</v>
      </c>
      <c r="H29" s="223">
        <f t="shared" si="16"/>
        <v>0</v>
      </c>
      <c r="I29" s="259">
        <f>ROUND(G29*J26,0)</f>
        <v>0</v>
      </c>
      <c r="J29" s="223">
        <f t="shared" si="17"/>
        <v>0</v>
      </c>
      <c r="K29" s="259">
        <f>ROUND(I29*L26,0)</f>
        <v>0</v>
      </c>
      <c r="L29" s="223">
        <f t="shared" si="18"/>
        <v>0</v>
      </c>
      <c r="M29" s="259">
        <f>ROUND(K29*N26,0)</f>
        <v>0</v>
      </c>
      <c r="N29" s="223">
        <f t="shared" si="19"/>
        <v>0</v>
      </c>
    </row>
    <row r="30" spans="1:14" s="263" customFormat="1" x14ac:dyDescent="0.2">
      <c r="A30" s="260" t="s">
        <v>197</v>
      </c>
      <c r="B30" s="258">
        <f>B28-B29</f>
        <v>0</v>
      </c>
      <c r="C30" s="258">
        <f>C28-C29</f>
        <v>0</v>
      </c>
      <c r="D30" s="223">
        <f t="shared" si="14"/>
        <v>0</v>
      </c>
      <c r="E30" s="258">
        <f>E28-E29</f>
        <v>0</v>
      </c>
      <c r="F30" s="223">
        <f t="shared" si="15"/>
        <v>0</v>
      </c>
      <c r="G30" s="259">
        <f>G28-G29</f>
        <v>0</v>
      </c>
      <c r="H30" s="223">
        <f t="shared" si="16"/>
        <v>0</v>
      </c>
      <c r="I30" s="259">
        <f>I28-I29</f>
        <v>0</v>
      </c>
      <c r="J30" s="223">
        <f t="shared" si="17"/>
        <v>0</v>
      </c>
      <c r="K30" s="259">
        <f>K28-K29</f>
        <v>0</v>
      </c>
      <c r="L30" s="223">
        <f t="shared" si="18"/>
        <v>0</v>
      </c>
      <c r="M30" s="259">
        <f>M28-M29</f>
        <v>0</v>
      </c>
      <c r="N30" s="223">
        <f t="shared" si="19"/>
        <v>0</v>
      </c>
    </row>
    <row r="31" spans="1:14" s="263" customFormat="1" ht="30" x14ac:dyDescent="0.2">
      <c r="A31" s="231" t="s">
        <v>170</v>
      </c>
      <c r="B31" s="262">
        <f>B12</f>
        <v>0</v>
      </c>
      <c r="C31" s="262">
        <f>C12</f>
        <v>0</v>
      </c>
      <c r="D31" s="233" t="s">
        <v>11</v>
      </c>
      <c r="E31" s="262">
        <f>E12</f>
        <v>0</v>
      </c>
      <c r="F31" s="233" t="s">
        <v>11</v>
      </c>
      <c r="G31" s="273">
        <f>G12</f>
        <v>0</v>
      </c>
      <c r="H31" s="233" t="s">
        <v>11</v>
      </c>
      <c r="I31" s="273">
        <f>I12</f>
        <v>0</v>
      </c>
      <c r="J31" s="233" t="s">
        <v>11</v>
      </c>
      <c r="K31" s="273">
        <f>K12</f>
        <v>0</v>
      </c>
      <c r="L31" s="233" t="s">
        <v>11</v>
      </c>
      <c r="M31" s="273">
        <f>M12</f>
        <v>0</v>
      </c>
      <c r="N31" s="233" t="s">
        <v>11</v>
      </c>
    </row>
    <row r="32" spans="1:14" s="279" customFormat="1" ht="30" x14ac:dyDescent="0.2">
      <c r="A32" s="274" t="s">
        <v>180</v>
      </c>
      <c r="B32" s="275" t="s">
        <v>11</v>
      </c>
      <c r="C32" s="276" t="s">
        <v>11</v>
      </c>
      <c r="D32" s="277" t="s">
        <v>11</v>
      </c>
      <c r="E32" s="276" t="s">
        <v>11</v>
      </c>
      <c r="F32" s="277" t="s">
        <v>11</v>
      </c>
      <c r="G32" s="278"/>
      <c r="H32" s="277" t="s">
        <v>11</v>
      </c>
      <c r="I32" s="278"/>
      <c r="J32" s="277" t="s">
        <v>11</v>
      </c>
      <c r="K32" s="278"/>
      <c r="L32" s="277" t="s">
        <v>11</v>
      </c>
      <c r="M32" s="278"/>
      <c r="N32" s="277" t="s">
        <v>11</v>
      </c>
    </row>
    <row r="33" spans="1:14" s="263" customFormat="1" x14ac:dyDescent="0.2">
      <c r="A33" s="280" t="s">
        <v>202</v>
      </c>
      <c r="B33" s="281" t="s">
        <v>11</v>
      </c>
      <c r="C33" s="282" t="s">
        <v>11</v>
      </c>
      <c r="D33" s="283" t="s">
        <v>11</v>
      </c>
      <c r="E33" s="282" t="s">
        <v>11</v>
      </c>
      <c r="F33" s="283" t="s">
        <v>11</v>
      </c>
      <c r="G33" s="282">
        <f>ROUND(G30*G31,0)</f>
        <v>0</v>
      </c>
      <c r="H33" s="284" t="s">
        <v>11</v>
      </c>
      <c r="I33" s="282">
        <f>ROUND(I30*I31,0)</f>
        <v>0</v>
      </c>
      <c r="J33" s="283">
        <f>IF(G33=0,0,I33/G33)</f>
        <v>0</v>
      </c>
      <c r="K33" s="282">
        <f>ROUND(K30*K31,0)</f>
        <v>0</v>
      </c>
      <c r="L33" s="283">
        <f>IF(I33=0,0,K33/I33)</f>
        <v>0</v>
      </c>
      <c r="M33" s="282">
        <f>ROUND(M30*M31,0)</f>
        <v>0</v>
      </c>
      <c r="N33" s="283">
        <f>IF(K33=0,0,M33/K33)</f>
        <v>0</v>
      </c>
    </row>
    <row r="34" spans="1:14" s="249" customFormat="1" ht="30" x14ac:dyDescent="0.2">
      <c r="A34" s="267" t="s">
        <v>204</v>
      </c>
      <c r="B34" s="268"/>
      <c r="C34" s="268"/>
      <c r="D34" s="269"/>
      <c r="E34" s="268"/>
      <c r="F34" s="269"/>
      <c r="G34" s="268"/>
      <c r="H34" s="269"/>
      <c r="I34" s="268"/>
      <c r="J34" s="269"/>
      <c r="K34" s="268"/>
      <c r="L34" s="269"/>
      <c r="M34" s="268"/>
      <c r="N34" s="270"/>
    </row>
    <row r="35" spans="1:14" s="249" customFormat="1" x14ac:dyDescent="0.2">
      <c r="A35" s="257" t="s">
        <v>195</v>
      </c>
      <c r="B35" s="258"/>
      <c r="C35" s="258"/>
      <c r="D35" s="223">
        <f>IF(B35=0,0,C35/B35)</f>
        <v>0</v>
      </c>
      <c r="E35" s="258"/>
      <c r="F35" s="223">
        <f>IF(C35=0,0,E35/C35)</f>
        <v>0</v>
      </c>
      <c r="G35" s="259"/>
      <c r="H35" s="224">
        <f>ROUND(IF(E35=0,0,G35/E35),4)</f>
        <v>0</v>
      </c>
      <c r="I35" s="259"/>
      <c r="J35" s="224">
        <f>ROUND(IF(G35=0,0,I35/G35),4)</f>
        <v>0</v>
      </c>
      <c r="K35" s="259"/>
      <c r="L35" s="224">
        <f>ROUND(IF(I35=0,0,K35/I35),4)</f>
        <v>0</v>
      </c>
      <c r="M35" s="259"/>
      <c r="N35" s="224">
        <f>ROUND(IF(K35=0,0,M35/K35),4)</f>
        <v>0</v>
      </c>
    </row>
    <row r="36" spans="1:14" s="249" customFormat="1" x14ac:dyDescent="0.2">
      <c r="A36" s="260" t="s">
        <v>196</v>
      </c>
      <c r="B36" s="258"/>
      <c r="C36" s="258"/>
      <c r="D36" s="223">
        <f t="shared" ref="D36:D40" si="20">IF(B36=0,0,C36/B36)</f>
        <v>0</v>
      </c>
      <c r="E36" s="258"/>
      <c r="F36" s="223">
        <f t="shared" ref="F36:F40" si="21">IF(C36=0,0,E36/C36)</f>
        <v>0</v>
      </c>
      <c r="G36" s="259"/>
      <c r="H36" s="224">
        <f>ROUND(IF(E36=0,0,G36/E36),4)</f>
        <v>0</v>
      </c>
      <c r="I36" s="259"/>
      <c r="J36" s="224">
        <f>ROUND(IF(G36=0,0,I36/G36),4)</f>
        <v>0</v>
      </c>
      <c r="K36" s="259"/>
      <c r="L36" s="224">
        <f>ROUND(IF(I36=0,0,K36/I36),4)</f>
        <v>0</v>
      </c>
      <c r="M36" s="259"/>
      <c r="N36" s="224">
        <f>ROUND(IF(K36=0,0,M36/K36),4)</f>
        <v>0</v>
      </c>
    </row>
    <row r="37" spans="1:14" s="249" customFormat="1" x14ac:dyDescent="0.2">
      <c r="A37" s="260" t="s">
        <v>197</v>
      </c>
      <c r="B37" s="258">
        <f t="shared" ref="B37:C37" si="22">B35-B36</f>
        <v>0</v>
      </c>
      <c r="C37" s="258">
        <f t="shared" si="22"/>
        <v>0</v>
      </c>
      <c r="D37" s="223">
        <f t="shared" si="20"/>
        <v>0</v>
      </c>
      <c r="E37" s="258">
        <f>E35-E36</f>
        <v>0</v>
      </c>
      <c r="F37" s="223">
        <f t="shared" si="21"/>
        <v>0</v>
      </c>
      <c r="G37" s="259">
        <f>G35-G36</f>
        <v>0</v>
      </c>
      <c r="H37" s="223">
        <f t="shared" ref="H37:H40" si="23">IF(E37=0,0,G37/E37)</f>
        <v>0</v>
      </c>
      <c r="I37" s="259">
        <f>I35-I36</f>
        <v>0</v>
      </c>
      <c r="J37" s="223">
        <f t="shared" ref="J37:J40" si="24">IF(G37=0,0,I37/G37)</f>
        <v>0</v>
      </c>
      <c r="K37" s="259">
        <f>K35-K36</f>
        <v>0</v>
      </c>
      <c r="L37" s="223">
        <f t="shared" ref="L37:L40" si="25">IF(I37=0,0,K37/I37)</f>
        <v>0</v>
      </c>
      <c r="M37" s="259">
        <f>M35-M36</f>
        <v>0</v>
      </c>
      <c r="N37" s="223">
        <f t="shared" ref="N37:N40" si="26">IF(K37=0,0,M37/K37)</f>
        <v>0</v>
      </c>
    </row>
    <row r="38" spans="1:14" s="249" customFormat="1" ht="45" x14ac:dyDescent="0.2">
      <c r="A38" s="257" t="s">
        <v>198</v>
      </c>
      <c r="B38" s="258"/>
      <c r="C38" s="258"/>
      <c r="D38" s="223">
        <f t="shared" si="20"/>
        <v>0</v>
      </c>
      <c r="E38" s="258"/>
      <c r="F38" s="223">
        <f t="shared" si="21"/>
        <v>0</v>
      </c>
      <c r="G38" s="259">
        <f>ROUND(E38*G42*H35,0)</f>
        <v>0</v>
      </c>
      <c r="H38" s="223">
        <f t="shared" si="23"/>
        <v>0</v>
      </c>
      <c r="I38" s="259">
        <f>ROUND(G38*I42*J35,0)</f>
        <v>0</v>
      </c>
      <c r="J38" s="223">
        <f t="shared" si="24"/>
        <v>0</v>
      </c>
      <c r="K38" s="259">
        <f>ROUND(I38*K42*L35,0)</f>
        <v>0</v>
      </c>
      <c r="L38" s="223">
        <f t="shared" si="25"/>
        <v>0</v>
      </c>
      <c r="M38" s="259">
        <f>ROUND(K38*M42*N35,0)</f>
        <v>0</v>
      </c>
      <c r="N38" s="223">
        <f t="shared" si="26"/>
        <v>0</v>
      </c>
    </row>
    <row r="39" spans="1:14" s="249" customFormat="1" x14ac:dyDescent="0.2">
      <c r="A39" s="260" t="s">
        <v>196</v>
      </c>
      <c r="B39" s="258"/>
      <c r="C39" s="258"/>
      <c r="D39" s="223">
        <f t="shared" si="20"/>
        <v>0</v>
      </c>
      <c r="E39" s="258"/>
      <c r="F39" s="223">
        <f t="shared" si="21"/>
        <v>0</v>
      </c>
      <c r="G39" s="259">
        <f>ROUND(E39*H36,0)</f>
        <v>0</v>
      </c>
      <c r="H39" s="223">
        <f t="shared" si="23"/>
        <v>0</v>
      </c>
      <c r="I39" s="259">
        <f>ROUND(G39*J36,0)</f>
        <v>0</v>
      </c>
      <c r="J39" s="223">
        <f t="shared" si="24"/>
        <v>0</v>
      </c>
      <c r="K39" s="259">
        <f>ROUND(I39*L36,0)</f>
        <v>0</v>
      </c>
      <c r="L39" s="223">
        <f t="shared" si="25"/>
        <v>0</v>
      </c>
      <c r="M39" s="259">
        <f>ROUND(K39*N36,0)</f>
        <v>0</v>
      </c>
      <c r="N39" s="223">
        <f t="shared" si="26"/>
        <v>0</v>
      </c>
    </row>
    <row r="40" spans="1:14" s="249" customFormat="1" x14ac:dyDescent="0.2">
      <c r="A40" s="260" t="s">
        <v>197</v>
      </c>
      <c r="B40" s="258">
        <f t="shared" ref="B40:C40" si="27">B38-B39</f>
        <v>0</v>
      </c>
      <c r="C40" s="258">
        <f t="shared" si="27"/>
        <v>0</v>
      </c>
      <c r="D40" s="223">
        <f t="shared" si="20"/>
        <v>0</v>
      </c>
      <c r="E40" s="258">
        <f>E38-E39</f>
        <v>0</v>
      </c>
      <c r="F40" s="223">
        <f t="shared" si="21"/>
        <v>0</v>
      </c>
      <c r="G40" s="259">
        <f>G38-G39</f>
        <v>0</v>
      </c>
      <c r="H40" s="223">
        <f t="shared" si="23"/>
        <v>0</v>
      </c>
      <c r="I40" s="259">
        <f>I38-I39</f>
        <v>0</v>
      </c>
      <c r="J40" s="223">
        <f t="shared" si="24"/>
        <v>0</v>
      </c>
      <c r="K40" s="259">
        <f>K38-K39</f>
        <v>0</v>
      </c>
      <c r="L40" s="223">
        <f t="shared" si="25"/>
        <v>0</v>
      </c>
      <c r="M40" s="259">
        <f>M38-M39</f>
        <v>0</v>
      </c>
      <c r="N40" s="223">
        <f t="shared" si="26"/>
        <v>0</v>
      </c>
    </row>
    <row r="41" spans="1:14" s="249" customFormat="1" ht="30" x14ac:dyDescent="0.2">
      <c r="A41" s="231" t="s">
        <v>170</v>
      </c>
      <c r="B41" s="262">
        <f>B12</f>
        <v>0</v>
      </c>
      <c r="C41" s="232">
        <f>C12</f>
        <v>0</v>
      </c>
      <c r="D41" s="233" t="s">
        <v>11</v>
      </c>
      <c r="E41" s="232">
        <f>E12</f>
        <v>0</v>
      </c>
      <c r="F41" s="233" t="s">
        <v>11</v>
      </c>
      <c r="G41" s="234">
        <f>G12</f>
        <v>0</v>
      </c>
      <c r="H41" s="233" t="s">
        <v>11</v>
      </c>
      <c r="I41" s="234">
        <f>I12</f>
        <v>0</v>
      </c>
      <c r="J41" s="233" t="s">
        <v>11</v>
      </c>
      <c r="K41" s="234">
        <f>K12</f>
        <v>0</v>
      </c>
      <c r="L41" s="233" t="s">
        <v>11</v>
      </c>
      <c r="M41" s="234">
        <f>M12</f>
        <v>0</v>
      </c>
      <c r="N41" s="233" t="s">
        <v>11</v>
      </c>
    </row>
    <row r="42" spans="1:14" s="279" customFormat="1" ht="30" x14ac:dyDescent="0.2">
      <c r="A42" s="274" t="s">
        <v>180</v>
      </c>
      <c r="B42" s="275" t="s">
        <v>11</v>
      </c>
      <c r="C42" s="276" t="s">
        <v>11</v>
      </c>
      <c r="D42" s="277" t="s">
        <v>11</v>
      </c>
      <c r="E42" s="276" t="s">
        <v>11</v>
      </c>
      <c r="F42" s="277" t="s">
        <v>11</v>
      </c>
      <c r="G42" s="278">
        <f>G32</f>
        <v>0</v>
      </c>
      <c r="H42" s="277" t="s">
        <v>11</v>
      </c>
      <c r="I42" s="278">
        <f>I32</f>
        <v>0</v>
      </c>
      <c r="J42" s="277" t="s">
        <v>11</v>
      </c>
      <c r="K42" s="278">
        <f>K32</f>
        <v>0</v>
      </c>
      <c r="L42" s="277" t="s">
        <v>11</v>
      </c>
      <c r="M42" s="278">
        <f>M32</f>
        <v>0</v>
      </c>
      <c r="N42" s="277" t="s">
        <v>11</v>
      </c>
    </row>
    <row r="43" spans="1:14" s="263" customFormat="1" x14ac:dyDescent="0.2">
      <c r="A43" s="280" t="s">
        <v>202</v>
      </c>
      <c r="B43" s="281" t="s">
        <v>11</v>
      </c>
      <c r="C43" s="282" t="s">
        <v>11</v>
      </c>
      <c r="D43" s="283" t="s">
        <v>11</v>
      </c>
      <c r="E43" s="282" t="s">
        <v>11</v>
      </c>
      <c r="F43" s="283" t="s">
        <v>11</v>
      </c>
      <c r="G43" s="282">
        <f>ROUND(G40*G41,0)</f>
        <v>0</v>
      </c>
      <c r="H43" s="284" t="s">
        <v>11</v>
      </c>
      <c r="I43" s="282">
        <f>ROUND(I40*I41,0)</f>
        <v>0</v>
      </c>
      <c r="J43" s="283">
        <f>IF(G43=0,0,I43/G43)</f>
        <v>0</v>
      </c>
      <c r="K43" s="282">
        <f>ROUND(K40*K41,0)</f>
        <v>0</v>
      </c>
      <c r="L43" s="283">
        <f>IF(I43=0,0,K43/I43)</f>
        <v>0</v>
      </c>
      <c r="M43" s="282">
        <f>ROUND(M40*M41,0)</f>
        <v>0</v>
      </c>
      <c r="N43" s="283">
        <f>IF(K43=0,0,M43/K43)</f>
        <v>0</v>
      </c>
    </row>
    <row r="44" spans="1:14" s="249" customFormat="1" x14ac:dyDescent="0.2">
      <c r="A44" s="267" t="s">
        <v>205</v>
      </c>
      <c r="B44" s="268"/>
      <c r="C44" s="268"/>
      <c r="D44" s="269"/>
      <c r="E44" s="268"/>
      <c r="F44" s="269"/>
      <c r="G44" s="268"/>
      <c r="H44" s="269"/>
      <c r="I44" s="268"/>
      <c r="J44" s="269"/>
      <c r="K44" s="268"/>
      <c r="L44" s="269"/>
      <c r="M44" s="268"/>
      <c r="N44" s="270"/>
    </row>
    <row r="45" spans="1:14" s="249" customFormat="1" x14ac:dyDescent="0.2">
      <c r="A45" s="257" t="s">
        <v>195</v>
      </c>
      <c r="B45" s="258"/>
      <c r="C45" s="258"/>
      <c r="D45" s="223">
        <f>IF(B45=0,0,C45/B45)</f>
        <v>0</v>
      </c>
      <c r="E45" s="258"/>
      <c r="F45" s="223">
        <f t="shared" ref="F45:F50" si="28">IF(C45=0,0,E45/C45)</f>
        <v>0</v>
      </c>
      <c r="G45" s="259"/>
      <c r="H45" s="224">
        <f>ROUND(IF(E45=0,0,G45/E45),4)</f>
        <v>0</v>
      </c>
      <c r="I45" s="259"/>
      <c r="J45" s="224">
        <f>ROUND(IF(G45=0,0,I45/G45),4)</f>
        <v>0</v>
      </c>
      <c r="K45" s="259"/>
      <c r="L45" s="224">
        <f>ROUND(IF(I45=0,0,K45/I45),4)</f>
        <v>0</v>
      </c>
      <c r="M45" s="259"/>
      <c r="N45" s="224">
        <f>ROUND(IF(K45=0,0,M45/K45),4)</f>
        <v>0</v>
      </c>
    </row>
    <row r="46" spans="1:14" s="249" customFormat="1" x14ac:dyDescent="0.2">
      <c r="A46" s="260" t="s">
        <v>196</v>
      </c>
      <c r="B46" s="258"/>
      <c r="C46" s="258"/>
      <c r="D46" s="223">
        <f t="shared" ref="D46:D50" si="29">IF(B46=0,0,C46/B46)</f>
        <v>0</v>
      </c>
      <c r="E46" s="258"/>
      <c r="F46" s="223">
        <f t="shared" si="28"/>
        <v>0</v>
      </c>
      <c r="G46" s="259"/>
      <c r="H46" s="224">
        <f>ROUND(IF(E46=0,0,G46/E46),4)</f>
        <v>0</v>
      </c>
      <c r="I46" s="259"/>
      <c r="J46" s="224">
        <f>ROUND(IF(G46=0,0,I46/G46),4)</f>
        <v>0</v>
      </c>
      <c r="K46" s="259"/>
      <c r="L46" s="224">
        <f>ROUND(IF(I46=0,0,K46/I46),4)</f>
        <v>0</v>
      </c>
      <c r="M46" s="259"/>
      <c r="N46" s="224">
        <f>ROUND(IF(K46=0,0,M46/K46),4)</f>
        <v>0</v>
      </c>
    </row>
    <row r="47" spans="1:14" s="249" customFormat="1" x14ac:dyDescent="0.2">
      <c r="A47" s="260" t="s">
        <v>197</v>
      </c>
      <c r="B47" s="258">
        <f t="shared" ref="B47:C47" si="30">B45-B46</f>
        <v>0</v>
      </c>
      <c r="C47" s="258">
        <f t="shared" si="30"/>
        <v>0</v>
      </c>
      <c r="D47" s="223">
        <f t="shared" si="29"/>
        <v>0</v>
      </c>
      <c r="E47" s="258">
        <f>E45-E46</f>
        <v>0</v>
      </c>
      <c r="F47" s="223">
        <f t="shared" si="28"/>
        <v>0</v>
      </c>
      <c r="G47" s="259">
        <f>G45-G46</f>
        <v>0</v>
      </c>
      <c r="H47" s="223">
        <f t="shared" ref="H47:H50" si="31">IF(E47=0,0,G47/E47)</f>
        <v>0</v>
      </c>
      <c r="I47" s="259">
        <f>I45-I46</f>
        <v>0</v>
      </c>
      <c r="J47" s="223">
        <f t="shared" ref="J47:J50" si="32">IF(G47=0,0,I47/G47)</f>
        <v>0</v>
      </c>
      <c r="K47" s="259">
        <f>K45-K46</f>
        <v>0</v>
      </c>
      <c r="L47" s="223">
        <f t="shared" ref="L47:L50" si="33">IF(I47=0,0,K47/I47)</f>
        <v>0</v>
      </c>
      <c r="M47" s="259">
        <f>M45-M46</f>
        <v>0</v>
      </c>
      <c r="N47" s="223">
        <f t="shared" ref="N47:N50" si="34">IF(K47=0,0,M47/K47)</f>
        <v>0</v>
      </c>
    </row>
    <row r="48" spans="1:14" s="249" customFormat="1" ht="45" x14ac:dyDescent="0.2">
      <c r="A48" s="257" t="s">
        <v>198</v>
      </c>
      <c r="B48" s="258"/>
      <c r="C48" s="258"/>
      <c r="D48" s="223">
        <f t="shared" si="29"/>
        <v>0</v>
      </c>
      <c r="E48" s="258"/>
      <c r="F48" s="223">
        <f t="shared" si="28"/>
        <v>0</v>
      </c>
      <c r="G48" s="259">
        <f>ROUND(E48*G52*H45,0)</f>
        <v>0</v>
      </c>
      <c r="H48" s="223">
        <f t="shared" si="31"/>
        <v>0</v>
      </c>
      <c r="I48" s="259">
        <f>ROUND(G48*I52*J45,0)</f>
        <v>0</v>
      </c>
      <c r="J48" s="223">
        <f t="shared" si="32"/>
        <v>0</v>
      </c>
      <c r="K48" s="259">
        <f>ROUND(I48*K52*L45,0)</f>
        <v>0</v>
      </c>
      <c r="L48" s="223">
        <f t="shared" si="33"/>
        <v>0</v>
      </c>
      <c r="M48" s="259">
        <f>ROUND(K48*M52*N45,0)</f>
        <v>0</v>
      </c>
      <c r="N48" s="223">
        <f t="shared" si="34"/>
        <v>0</v>
      </c>
    </row>
    <row r="49" spans="1:14" s="249" customFormat="1" x14ac:dyDescent="0.2">
      <c r="A49" s="260" t="s">
        <v>196</v>
      </c>
      <c r="B49" s="258"/>
      <c r="C49" s="258"/>
      <c r="D49" s="223">
        <f t="shared" si="29"/>
        <v>0</v>
      </c>
      <c r="E49" s="258"/>
      <c r="F49" s="223">
        <f t="shared" si="28"/>
        <v>0</v>
      </c>
      <c r="G49" s="259">
        <f>ROUND(E49*H46,0)</f>
        <v>0</v>
      </c>
      <c r="H49" s="223">
        <f t="shared" si="31"/>
        <v>0</v>
      </c>
      <c r="I49" s="259">
        <f>ROUND(G49*J46,0)</f>
        <v>0</v>
      </c>
      <c r="J49" s="223">
        <f t="shared" si="32"/>
        <v>0</v>
      </c>
      <c r="K49" s="259">
        <f>ROUND(I49*L46,0)</f>
        <v>0</v>
      </c>
      <c r="L49" s="223">
        <f t="shared" si="33"/>
        <v>0</v>
      </c>
      <c r="M49" s="259">
        <f>ROUND(K49*N46,0)</f>
        <v>0</v>
      </c>
      <c r="N49" s="223">
        <f t="shared" si="34"/>
        <v>0</v>
      </c>
    </row>
    <row r="50" spans="1:14" s="249" customFormat="1" x14ac:dyDescent="0.2">
      <c r="A50" s="260" t="s">
        <v>197</v>
      </c>
      <c r="B50" s="258">
        <f t="shared" ref="B50:C50" si="35">B48-B49</f>
        <v>0</v>
      </c>
      <c r="C50" s="258">
        <f t="shared" si="35"/>
        <v>0</v>
      </c>
      <c r="D50" s="223">
        <f t="shared" si="29"/>
        <v>0</v>
      </c>
      <c r="E50" s="258">
        <f>E48-E49</f>
        <v>0</v>
      </c>
      <c r="F50" s="223">
        <f t="shared" si="28"/>
        <v>0</v>
      </c>
      <c r="G50" s="259">
        <f>G48-G49</f>
        <v>0</v>
      </c>
      <c r="H50" s="223">
        <f t="shared" si="31"/>
        <v>0</v>
      </c>
      <c r="I50" s="259">
        <f>I48-I49</f>
        <v>0</v>
      </c>
      <c r="J50" s="223">
        <f t="shared" si="32"/>
        <v>0</v>
      </c>
      <c r="K50" s="259">
        <f>K48-K49</f>
        <v>0</v>
      </c>
      <c r="L50" s="223">
        <f t="shared" si="33"/>
        <v>0</v>
      </c>
      <c r="M50" s="259">
        <f>M48-M49</f>
        <v>0</v>
      </c>
      <c r="N50" s="223">
        <f t="shared" si="34"/>
        <v>0</v>
      </c>
    </row>
    <row r="51" spans="1:14" s="249" customFormat="1" ht="30" x14ac:dyDescent="0.2">
      <c r="A51" s="231" t="s">
        <v>170</v>
      </c>
      <c r="B51" s="262">
        <f>B12</f>
        <v>0</v>
      </c>
      <c r="C51" s="232">
        <f>C12</f>
        <v>0</v>
      </c>
      <c r="D51" s="233" t="s">
        <v>11</v>
      </c>
      <c r="E51" s="232">
        <f>E12</f>
        <v>0</v>
      </c>
      <c r="F51" s="233" t="s">
        <v>11</v>
      </c>
      <c r="G51" s="234">
        <f>G12</f>
        <v>0</v>
      </c>
      <c r="H51" s="233" t="s">
        <v>11</v>
      </c>
      <c r="I51" s="234">
        <f>I12</f>
        <v>0</v>
      </c>
      <c r="J51" s="233" t="s">
        <v>11</v>
      </c>
      <c r="K51" s="234">
        <f>K12</f>
        <v>0</v>
      </c>
      <c r="L51" s="233" t="s">
        <v>11</v>
      </c>
      <c r="M51" s="234">
        <f>M12</f>
        <v>0</v>
      </c>
      <c r="N51" s="233" t="s">
        <v>11</v>
      </c>
    </row>
    <row r="52" spans="1:14" s="279" customFormat="1" ht="30" x14ac:dyDescent="0.2">
      <c r="A52" s="274" t="s">
        <v>180</v>
      </c>
      <c r="B52" s="275" t="s">
        <v>11</v>
      </c>
      <c r="C52" s="276" t="s">
        <v>11</v>
      </c>
      <c r="D52" s="277" t="s">
        <v>11</v>
      </c>
      <c r="E52" s="276" t="s">
        <v>11</v>
      </c>
      <c r="F52" s="277" t="s">
        <v>11</v>
      </c>
      <c r="G52" s="278">
        <f>G42</f>
        <v>0</v>
      </c>
      <c r="H52" s="277" t="s">
        <v>11</v>
      </c>
      <c r="I52" s="278">
        <f>I42</f>
        <v>0</v>
      </c>
      <c r="J52" s="277" t="s">
        <v>11</v>
      </c>
      <c r="K52" s="278">
        <f>K42</f>
        <v>0</v>
      </c>
      <c r="L52" s="277" t="s">
        <v>11</v>
      </c>
      <c r="M52" s="278">
        <f>M42</f>
        <v>0</v>
      </c>
      <c r="N52" s="277" t="s">
        <v>11</v>
      </c>
    </row>
    <row r="53" spans="1:14" s="263" customFormat="1" x14ac:dyDescent="0.2">
      <c r="A53" s="280" t="s">
        <v>202</v>
      </c>
      <c r="B53" s="281" t="s">
        <v>11</v>
      </c>
      <c r="C53" s="282" t="s">
        <v>11</v>
      </c>
      <c r="D53" s="283" t="s">
        <v>11</v>
      </c>
      <c r="E53" s="282" t="s">
        <v>11</v>
      </c>
      <c r="F53" s="283" t="s">
        <v>11</v>
      </c>
      <c r="G53" s="282">
        <f>ROUND(G50*G51,0)</f>
        <v>0</v>
      </c>
      <c r="H53" s="284" t="s">
        <v>11</v>
      </c>
      <c r="I53" s="282">
        <f>ROUND(I50*I51,0)</f>
        <v>0</v>
      </c>
      <c r="J53" s="283">
        <f>IF(G53=0,0,I53/G53)</f>
        <v>0</v>
      </c>
      <c r="K53" s="282">
        <f>ROUND(K50*K51,0)</f>
        <v>0</v>
      </c>
      <c r="L53" s="283">
        <f>IF(I53=0,0,K53/I53)</f>
        <v>0</v>
      </c>
      <c r="M53" s="282">
        <f>ROUND(M50*M51,0)</f>
        <v>0</v>
      </c>
      <c r="N53" s="283">
        <f>IF(K53=0,0,M53/K53)</f>
        <v>0</v>
      </c>
    </row>
    <row r="54" spans="1:14" s="249" customFormat="1" x14ac:dyDescent="0.2">
      <c r="A54" s="267" t="s">
        <v>206</v>
      </c>
      <c r="B54" s="268"/>
      <c r="C54" s="268"/>
      <c r="D54" s="269"/>
      <c r="E54" s="268"/>
      <c r="F54" s="269"/>
      <c r="G54" s="268"/>
      <c r="H54" s="269"/>
      <c r="I54" s="268"/>
      <c r="J54" s="269"/>
      <c r="K54" s="268"/>
      <c r="L54" s="269"/>
      <c r="M54" s="268"/>
      <c r="N54" s="270"/>
    </row>
    <row r="55" spans="1:14" s="249" customFormat="1" x14ac:dyDescent="0.2">
      <c r="A55" s="257" t="s">
        <v>195</v>
      </c>
      <c r="B55" s="258">
        <f>B6-B15-B35-B45-B25</f>
        <v>0</v>
      </c>
      <c r="C55" s="259">
        <f>C6-C15-C35-C45-C25</f>
        <v>0</v>
      </c>
      <c r="D55" s="223">
        <f>IF(B55=0,0,C55/B55)</f>
        <v>0</v>
      </c>
      <c r="E55" s="259">
        <f>E6-E15-E35-E45-E25</f>
        <v>0</v>
      </c>
      <c r="F55" s="223">
        <f>IF(C55=0,0,E55/C55)</f>
        <v>0</v>
      </c>
      <c r="G55" s="259">
        <f>G6-G15-G35-G45-G25</f>
        <v>0</v>
      </c>
      <c r="H55" s="224">
        <f>ROUND(IF(E55=0,0,G55/E55),4)</f>
        <v>0</v>
      </c>
      <c r="I55" s="259">
        <f>I6-I15-I35-I45-I25</f>
        <v>0</v>
      </c>
      <c r="J55" s="224">
        <f>ROUND(IF(G55=0,0,I55/G55),4)</f>
        <v>0</v>
      </c>
      <c r="K55" s="259">
        <f>K6-K15-K35-K45-K25</f>
        <v>0</v>
      </c>
      <c r="L55" s="224">
        <f>ROUND(IF(I55=0,0,K55/I55),4)</f>
        <v>0</v>
      </c>
      <c r="M55" s="259">
        <f>M6-M15-M35-M45-M25</f>
        <v>0</v>
      </c>
      <c r="N55" s="224">
        <f>ROUND(IF(K55=0,0,M55/K55),4)</f>
        <v>0</v>
      </c>
    </row>
    <row r="56" spans="1:14" s="249" customFormat="1" x14ac:dyDescent="0.2">
      <c r="A56" s="260" t="s">
        <v>196</v>
      </c>
      <c r="B56" s="258">
        <f>B7-B16-B36-B46-B26</f>
        <v>0</v>
      </c>
      <c r="C56" s="259">
        <f>C7-C16-C36-C46-C26</f>
        <v>0</v>
      </c>
      <c r="D56" s="223">
        <f t="shared" ref="D56:D60" si="36">IF(B56=0,0,C56/B56)</f>
        <v>0</v>
      </c>
      <c r="E56" s="259">
        <f>E7-E16-E36-E46-E26</f>
        <v>0</v>
      </c>
      <c r="F56" s="223">
        <f t="shared" ref="F56:F60" si="37">IF(C56=0,0,E56/C56)</f>
        <v>0</v>
      </c>
      <c r="G56" s="259">
        <f>G7-G16-G36-G46-G26</f>
        <v>0</v>
      </c>
      <c r="H56" s="224">
        <f>ROUND(IF(E56=0,0,G56/E56),4)</f>
        <v>0</v>
      </c>
      <c r="I56" s="259">
        <f>I7-I16-I36-I46-I26</f>
        <v>0</v>
      </c>
      <c r="J56" s="224">
        <f>ROUND(IF(G56=0,0,I56/G56),4)</f>
        <v>0</v>
      </c>
      <c r="K56" s="259">
        <f>K7-K16-K36-K46-K26</f>
        <v>109</v>
      </c>
      <c r="L56" s="224">
        <f>ROUND(IF(I56=0,0,K56/I56),4)</f>
        <v>0</v>
      </c>
      <c r="M56" s="259">
        <f>M7-M16-M36-M46-M26</f>
        <v>0</v>
      </c>
      <c r="N56" s="224">
        <f>ROUND(IF(K56=0,0,M56/K56),4)</f>
        <v>0</v>
      </c>
    </row>
    <row r="57" spans="1:14" s="249" customFormat="1" x14ac:dyDescent="0.2">
      <c r="A57" s="260" t="s">
        <v>197</v>
      </c>
      <c r="B57" s="258">
        <f>B55-B56</f>
        <v>0</v>
      </c>
      <c r="C57" s="259">
        <f>C55-C56</f>
        <v>0</v>
      </c>
      <c r="D57" s="223">
        <f t="shared" si="36"/>
        <v>0</v>
      </c>
      <c r="E57" s="259">
        <f>E55-E56</f>
        <v>0</v>
      </c>
      <c r="F57" s="223">
        <f t="shared" si="37"/>
        <v>0</v>
      </c>
      <c r="G57" s="259">
        <f>G55-G56</f>
        <v>0</v>
      </c>
      <c r="H57" s="223">
        <f t="shared" ref="H57:H60" si="38">IF(E57=0,0,G57/E57)</f>
        <v>0</v>
      </c>
      <c r="I57" s="259">
        <f>I55-I56</f>
        <v>0</v>
      </c>
      <c r="J57" s="223">
        <f t="shared" ref="J57:J60" si="39">IF(G57=0,0,I57/G57)</f>
        <v>0</v>
      </c>
      <c r="K57" s="259">
        <f>K55-K56</f>
        <v>-109</v>
      </c>
      <c r="L57" s="223">
        <f t="shared" ref="L57:L60" si="40">IF(I57=0,0,K57/I57)</f>
        <v>0</v>
      </c>
      <c r="M57" s="259">
        <f>M55-M56</f>
        <v>0</v>
      </c>
      <c r="N57" s="223">
        <f t="shared" ref="N57:N60" si="41">IF(K57=0,0,M57/K57)</f>
        <v>0</v>
      </c>
    </row>
    <row r="58" spans="1:14" s="249" customFormat="1" ht="45" x14ac:dyDescent="0.2">
      <c r="A58" s="257" t="s">
        <v>198</v>
      </c>
      <c r="B58" s="258">
        <f>B9-B18-B38-B48-B28</f>
        <v>0</v>
      </c>
      <c r="C58" s="259">
        <f>C9-C18-C38-C48-C28</f>
        <v>0</v>
      </c>
      <c r="D58" s="223">
        <f t="shared" si="36"/>
        <v>0</v>
      </c>
      <c r="E58" s="259">
        <f>E9-E18-E38-E48-E28</f>
        <v>0</v>
      </c>
      <c r="F58" s="223">
        <f t="shared" si="37"/>
        <v>0</v>
      </c>
      <c r="G58" s="259">
        <f>ROUND(E58*G62*H55,0)</f>
        <v>0</v>
      </c>
      <c r="H58" s="223">
        <f t="shared" si="38"/>
        <v>0</v>
      </c>
      <c r="I58" s="259">
        <f>ROUND(G58*I62*J55,0)</f>
        <v>0</v>
      </c>
      <c r="J58" s="223">
        <f t="shared" si="39"/>
        <v>0</v>
      </c>
      <c r="K58" s="259">
        <f>ROUND(I58*K62*L55,0)</f>
        <v>0</v>
      </c>
      <c r="L58" s="223">
        <f t="shared" si="40"/>
        <v>0</v>
      </c>
      <c r="M58" s="259">
        <f>ROUND(K58*M62*N55,0)</f>
        <v>0</v>
      </c>
      <c r="N58" s="223">
        <f t="shared" si="41"/>
        <v>0</v>
      </c>
    </row>
    <row r="59" spans="1:14" s="249" customFormat="1" x14ac:dyDescent="0.2">
      <c r="A59" s="260" t="s">
        <v>196</v>
      </c>
      <c r="B59" s="258">
        <f>B10-B19-B39-B49-B29</f>
        <v>0</v>
      </c>
      <c r="C59" s="259">
        <f>C10-C19-C39-C49-C29</f>
        <v>0</v>
      </c>
      <c r="D59" s="223">
        <f t="shared" si="36"/>
        <v>0</v>
      </c>
      <c r="E59" s="259">
        <f>E10-E19-E39-E49-E29</f>
        <v>0</v>
      </c>
      <c r="F59" s="223">
        <f t="shared" si="37"/>
        <v>0</v>
      </c>
      <c r="G59" s="259">
        <f>ROUND(E59*H56,0)</f>
        <v>0</v>
      </c>
      <c r="H59" s="223">
        <f t="shared" si="38"/>
        <v>0</v>
      </c>
      <c r="I59" s="259">
        <f>ROUND(G59*J56,0)</f>
        <v>0</v>
      </c>
      <c r="J59" s="223">
        <f t="shared" si="39"/>
        <v>0</v>
      </c>
      <c r="K59" s="259">
        <f>ROUND(I59*L56,0)</f>
        <v>0</v>
      </c>
      <c r="L59" s="223">
        <f t="shared" si="40"/>
        <v>0</v>
      </c>
      <c r="M59" s="259">
        <f>ROUND(K59*N56,0)</f>
        <v>0</v>
      </c>
      <c r="N59" s="223">
        <f t="shared" si="41"/>
        <v>0</v>
      </c>
    </row>
    <row r="60" spans="1:14" s="249" customFormat="1" x14ac:dyDescent="0.2">
      <c r="A60" s="260" t="s">
        <v>197</v>
      </c>
      <c r="B60" s="258">
        <f>B58-B59</f>
        <v>0</v>
      </c>
      <c r="C60" s="259">
        <f>C58-C59</f>
        <v>0</v>
      </c>
      <c r="D60" s="223">
        <f t="shared" si="36"/>
        <v>0</v>
      </c>
      <c r="E60" s="259">
        <f>E58-E59</f>
        <v>0</v>
      </c>
      <c r="F60" s="223">
        <f t="shared" si="37"/>
        <v>0</v>
      </c>
      <c r="G60" s="259">
        <f>G58-G59</f>
        <v>0</v>
      </c>
      <c r="H60" s="223">
        <f t="shared" si="38"/>
        <v>0</v>
      </c>
      <c r="I60" s="259">
        <f>I58-I59</f>
        <v>0</v>
      </c>
      <c r="J60" s="223">
        <f t="shared" si="39"/>
        <v>0</v>
      </c>
      <c r="K60" s="259">
        <f>K58-K59</f>
        <v>0</v>
      </c>
      <c r="L60" s="223">
        <f t="shared" si="40"/>
        <v>0</v>
      </c>
      <c r="M60" s="259">
        <f>M58-M59</f>
        <v>0</v>
      </c>
      <c r="N60" s="223">
        <f t="shared" si="41"/>
        <v>0</v>
      </c>
    </row>
    <row r="61" spans="1:14" s="249" customFormat="1" ht="30" x14ac:dyDescent="0.2">
      <c r="A61" s="231" t="s">
        <v>170</v>
      </c>
      <c r="B61" s="262">
        <f>B12</f>
        <v>0</v>
      </c>
      <c r="C61" s="232">
        <f>C12</f>
        <v>0</v>
      </c>
      <c r="D61" s="233" t="s">
        <v>11</v>
      </c>
      <c r="E61" s="232">
        <f>E12</f>
        <v>0</v>
      </c>
      <c r="F61" s="233" t="s">
        <v>11</v>
      </c>
      <c r="G61" s="234">
        <f>G12</f>
        <v>0</v>
      </c>
      <c r="H61" s="233" t="s">
        <v>11</v>
      </c>
      <c r="I61" s="234">
        <f>I12</f>
        <v>0</v>
      </c>
      <c r="J61" s="233" t="s">
        <v>11</v>
      </c>
      <c r="K61" s="234">
        <f>K12</f>
        <v>0</v>
      </c>
      <c r="L61" s="233" t="s">
        <v>11</v>
      </c>
      <c r="M61" s="234">
        <f>M12</f>
        <v>0</v>
      </c>
      <c r="N61" s="233" t="s">
        <v>11</v>
      </c>
    </row>
    <row r="62" spans="1:14" s="279" customFormat="1" ht="30" x14ac:dyDescent="0.2">
      <c r="A62" s="274" t="s">
        <v>180</v>
      </c>
      <c r="B62" s="275" t="s">
        <v>11</v>
      </c>
      <c r="C62" s="276" t="s">
        <v>11</v>
      </c>
      <c r="D62" s="277" t="s">
        <v>11</v>
      </c>
      <c r="E62" s="276" t="s">
        <v>11</v>
      </c>
      <c r="F62" s="277" t="s">
        <v>11</v>
      </c>
      <c r="G62" s="278">
        <f>G52</f>
        <v>0</v>
      </c>
      <c r="H62" s="277" t="s">
        <v>11</v>
      </c>
      <c r="I62" s="278">
        <f>I52</f>
        <v>0</v>
      </c>
      <c r="J62" s="277" t="s">
        <v>11</v>
      </c>
      <c r="K62" s="278">
        <f>K52</f>
        <v>0</v>
      </c>
      <c r="L62" s="277" t="s">
        <v>11</v>
      </c>
      <c r="M62" s="278">
        <f>M52</f>
        <v>0</v>
      </c>
      <c r="N62" s="277" t="s">
        <v>11</v>
      </c>
    </row>
    <row r="63" spans="1:14" s="263" customFormat="1" x14ac:dyDescent="0.2">
      <c r="A63" s="280" t="s">
        <v>202</v>
      </c>
      <c r="B63" s="281" t="s">
        <v>11</v>
      </c>
      <c r="C63" s="282" t="s">
        <v>11</v>
      </c>
      <c r="D63" s="283" t="s">
        <v>11</v>
      </c>
      <c r="E63" s="282" t="s">
        <v>11</v>
      </c>
      <c r="F63" s="283" t="s">
        <v>11</v>
      </c>
      <c r="G63" s="282">
        <f>ROUND(G60*G61,0)</f>
        <v>0</v>
      </c>
      <c r="H63" s="284" t="s">
        <v>11</v>
      </c>
      <c r="I63" s="282">
        <f>ROUND(I60*I61,0)</f>
        <v>0</v>
      </c>
      <c r="J63" s="283">
        <f>IF(G63=0,0,I63/G63)</f>
        <v>0</v>
      </c>
      <c r="K63" s="282">
        <f>ROUND(K60*K61,0)</f>
        <v>0</v>
      </c>
      <c r="L63" s="283">
        <f>IF(I63=0,0,K63/I63)</f>
        <v>0</v>
      </c>
      <c r="M63" s="282">
        <f>ROUND(M60*M61,0)</f>
        <v>0</v>
      </c>
      <c r="N63" s="283">
        <f>IF(K63=0,0,M63/K63)</f>
        <v>0</v>
      </c>
    </row>
    <row r="64" spans="1:14" s="249" customFormat="1" ht="30" x14ac:dyDescent="0.2">
      <c r="A64" s="271" t="s">
        <v>207</v>
      </c>
      <c r="B64" s="285" t="s">
        <v>11</v>
      </c>
      <c r="C64" s="233" t="s">
        <v>11</v>
      </c>
      <c r="D64" s="233" t="s">
        <v>11</v>
      </c>
      <c r="E64" s="233" t="s">
        <v>11</v>
      </c>
      <c r="F64" s="233" t="s">
        <v>11</v>
      </c>
      <c r="G64" s="243">
        <f>G63+G53+G43+G23+G33</f>
        <v>0</v>
      </c>
      <c r="H64" s="233" t="s">
        <v>11</v>
      </c>
      <c r="I64" s="243">
        <f>I63+I53+I43+I23+I33</f>
        <v>0</v>
      </c>
      <c r="J64" s="233" t="s">
        <v>11</v>
      </c>
      <c r="K64" s="243">
        <f>K63+K53+K43+K23+K33</f>
        <v>0</v>
      </c>
      <c r="L64" s="233" t="s">
        <v>11</v>
      </c>
      <c r="M64" s="243">
        <f>M63+M53+M43+M23+M33</f>
        <v>0</v>
      </c>
      <c r="N64" s="233" t="s">
        <v>11</v>
      </c>
    </row>
    <row r="65" spans="1:14" s="249" customFormat="1" ht="28.5" x14ac:dyDescent="0.2">
      <c r="A65" s="286" t="s">
        <v>6</v>
      </c>
      <c r="B65" s="287" t="s">
        <v>11</v>
      </c>
      <c r="C65" s="240" t="s">
        <v>11</v>
      </c>
      <c r="D65" s="240" t="s">
        <v>11</v>
      </c>
      <c r="E65" s="240" t="s">
        <v>11</v>
      </c>
      <c r="F65" s="240" t="s">
        <v>11</v>
      </c>
      <c r="G65" s="288">
        <f>G66+G67+G68+G69+G70+G72+G71</f>
        <v>0</v>
      </c>
      <c r="H65" s="240" t="s">
        <v>11</v>
      </c>
      <c r="I65" s="288">
        <f>I66+I67+I68+I69+I70+I72+I71</f>
        <v>0</v>
      </c>
      <c r="J65" s="240" t="s">
        <v>11</v>
      </c>
      <c r="K65" s="288">
        <f>K66+K67+K68+K69+K70+K72+K71</f>
        <v>0</v>
      </c>
      <c r="L65" s="240" t="s">
        <v>11</v>
      </c>
      <c r="M65" s="288">
        <f>M66+M67+M68+M69+M70+M72+M71</f>
        <v>0</v>
      </c>
      <c r="N65" s="240" t="s">
        <v>11</v>
      </c>
    </row>
    <row r="66" spans="1:14" s="249" customFormat="1" ht="30" x14ac:dyDescent="0.2">
      <c r="A66" s="289" t="s">
        <v>8</v>
      </c>
      <c r="B66" s="285" t="s">
        <v>11</v>
      </c>
      <c r="C66" s="233" t="s">
        <v>11</v>
      </c>
      <c r="D66" s="233" t="s">
        <v>11</v>
      </c>
      <c r="E66" s="233" t="s">
        <v>11</v>
      </c>
      <c r="F66" s="233" t="s">
        <v>11</v>
      </c>
      <c r="G66" s="290"/>
      <c r="H66" s="233" t="s">
        <v>11</v>
      </c>
      <c r="I66" s="290"/>
      <c r="J66" s="233" t="s">
        <v>11</v>
      </c>
      <c r="K66" s="290"/>
      <c r="L66" s="233" t="s">
        <v>11</v>
      </c>
      <c r="M66" s="290"/>
      <c r="N66" s="233" t="s">
        <v>11</v>
      </c>
    </row>
    <row r="67" spans="1:14" s="249" customFormat="1" ht="30" x14ac:dyDescent="0.2">
      <c r="A67" s="289" t="s">
        <v>9</v>
      </c>
      <c r="B67" s="285" t="s">
        <v>11</v>
      </c>
      <c r="C67" s="233" t="s">
        <v>11</v>
      </c>
      <c r="D67" s="233" t="s">
        <v>11</v>
      </c>
      <c r="E67" s="233" t="s">
        <v>11</v>
      </c>
      <c r="F67" s="233" t="s">
        <v>11</v>
      </c>
      <c r="G67" s="290"/>
      <c r="H67" s="233" t="s">
        <v>11</v>
      </c>
      <c r="I67" s="290"/>
      <c r="J67" s="233" t="s">
        <v>11</v>
      </c>
      <c r="K67" s="290"/>
      <c r="L67" s="233" t="s">
        <v>11</v>
      </c>
      <c r="M67" s="290"/>
      <c r="N67" s="233" t="s">
        <v>11</v>
      </c>
    </row>
    <row r="68" spans="1:14" s="249" customFormat="1" hidden="1" x14ac:dyDescent="0.2">
      <c r="A68" s="289" t="s">
        <v>7</v>
      </c>
      <c r="B68" s="285" t="s">
        <v>11</v>
      </c>
      <c r="C68" s="233" t="s">
        <v>11</v>
      </c>
      <c r="D68" s="233" t="s">
        <v>11</v>
      </c>
      <c r="E68" s="233" t="s">
        <v>11</v>
      </c>
      <c r="F68" s="233" t="s">
        <v>11</v>
      </c>
      <c r="G68" s="290"/>
      <c r="H68" s="233" t="s">
        <v>11</v>
      </c>
      <c r="I68" s="290"/>
      <c r="J68" s="233" t="s">
        <v>11</v>
      </c>
      <c r="K68" s="290"/>
      <c r="L68" s="233" t="s">
        <v>11</v>
      </c>
      <c r="M68" s="290"/>
      <c r="N68" s="233" t="s">
        <v>11</v>
      </c>
    </row>
    <row r="69" spans="1:14" s="249" customFormat="1" hidden="1" x14ac:dyDescent="0.2">
      <c r="A69" s="289" t="s">
        <v>172</v>
      </c>
      <c r="B69" s="285" t="s">
        <v>11</v>
      </c>
      <c r="C69" s="233" t="s">
        <v>11</v>
      </c>
      <c r="D69" s="233" t="s">
        <v>11</v>
      </c>
      <c r="E69" s="233" t="s">
        <v>11</v>
      </c>
      <c r="F69" s="233" t="s">
        <v>11</v>
      </c>
      <c r="G69" s="290"/>
      <c r="H69" s="233" t="s">
        <v>11</v>
      </c>
      <c r="I69" s="290"/>
      <c r="J69" s="233" t="s">
        <v>11</v>
      </c>
      <c r="K69" s="290"/>
      <c r="L69" s="233" t="s">
        <v>11</v>
      </c>
      <c r="M69" s="290"/>
      <c r="N69" s="233" t="s">
        <v>11</v>
      </c>
    </row>
    <row r="70" spans="1:14" s="249" customFormat="1" hidden="1" x14ac:dyDescent="0.2">
      <c r="A70" s="289" t="s">
        <v>126</v>
      </c>
      <c r="B70" s="285" t="s">
        <v>11</v>
      </c>
      <c r="C70" s="233" t="s">
        <v>11</v>
      </c>
      <c r="D70" s="233" t="s">
        <v>11</v>
      </c>
      <c r="E70" s="233" t="s">
        <v>11</v>
      </c>
      <c r="F70" s="233" t="s">
        <v>11</v>
      </c>
      <c r="G70" s="290"/>
      <c r="H70" s="233" t="s">
        <v>11</v>
      </c>
      <c r="I70" s="290"/>
      <c r="J70" s="233" t="s">
        <v>11</v>
      </c>
      <c r="K70" s="290"/>
      <c r="L70" s="233" t="s">
        <v>11</v>
      </c>
      <c r="M70" s="290"/>
      <c r="N70" s="233" t="s">
        <v>11</v>
      </c>
    </row>
    <row r="71" spans="1:14" s="249" customFormat="1" hidden="1" x14ac:dyDescent="0.2">
      <c r="A71" s="289" t="s">
        <v>208</v>
      </c>
      <c r="B71" s="285" t="s">
        <v>11</v>
      </c>
      <c r="C71" s="233" t="s">
        <v>11</v>
      </c>
      <c r="D71" s="233" t="s">
        <v>11</v>
      </c>
      <c r="E71" s="233" t="s">
        <v>11</v>
      </c>
      <c r="F71" s="233" t="s">
        <v>11</v>
      </c>
      <c r="G71" s="290"/>
      <c r="H71" s="233" t="s">
        <v>11</v>
      </c>
      <c r="I71" s="290"/>
      <c r="J71" s="233" t="s">
        <v>11</v>
      </c>
      <c r="K71" s="290"/>
      <c r="L71" s="233" t="s">
        <v>11</v>
      </c>
      <c r="M71" s="290"/>
      <c r="N71" s="233" t="s">
        <v>11</v>
      </c>
    </row>
    <row r="72" spans="1:14" s="249" customFormat="1" hidden="1" x14ac:dyDescent="0.2">
      <c r="A72" s="289" t="s">
        <v>209</v>
      </c>
      <c r="B72" s="285" t="s">
        <v>11</v>
      </c>
      <c r="C72" s="233" t="s">
        <v>11</v>
      </c>
      <c r="D72" s="233" t="s">
        <v>11</v>
      </c>
      <c r="E72" s="233" t="s">
        <v>11</v>
      </c>
      <c r="F72" s="233" t="s">
        <v>11</v>
      </c>
      <c r="G72" s="290"/>
      <c r="H72" s="233" t="s">
        <v>11</v>
      </c>
      <c r="I72" s="290"/>
      <c r="J72" s="233" t="s">
        <v>11</v>
      </c>
      <c r="K72" s="290"/>
      <c r="L72" s="233" t="s">
        <v>11</v>
      </c>
      <c r="M72" s="290"/>
      <c r="N72" s="233" t="s">
        <v>11</v>
      </c>
    </row>
    <row r="73" spans="1:14" s="296" customFormat="1" x14ac:dyDescent="0.2">
      <c r="A73" s="291" t="s">
        <v>18</v>
      </c>
      <c r="B73" s="292"/>
      <c r="C73" s="293"/>
      <c r="D73" s="294">
        <f>IF(B73=0,0,C73/B73)</f>
        <v>0</v>
      </c>
      <c r="E73" s="293"/>
      <c r="F73" s="294">
        <f>IF(C73=0,0,E73/C73)</f>
        <v>0</v>
      </c>
      <c r="G73" s="295">
        <f>ROUND(G64+G65,0)</f>
        <v>0</v>
      </c>
      <c r="H73" s="294">
        <f>IF(E73=0,0,G73/E73)</f>
        <v>0</v>
      </c>
      <c r="I73" s="295">
        <f>ROUND(I64+I65,0)</f>
        <v>0</v>
      </c>
      <c r="J73" s="294">
        <f>IF(G73=0,0,I73/G73)</f>
        <v>0</v>
      </c>
      <c r="K73" s="295">
        <f>ROUND(K64+K65,0)</f>
        <v>0</v>
      </c>
      <c r="L73" s="294">
        <f>IF(I73=0,0,K73/I73)</f>
        <v>0</v>
      </c>
      <c r="M73" s="295">
        <f>ROUND(M64+M65,0)</f>
        <v>0</v>
      </c>
      <c r="N73" s="294">
        <f>IF(K73=0,0,M73/K73)</f>
        <v>0</v>
      </c>
    </row>
    <row r="77" spans="1:14" x14ac:dyDescent="0.2">
      <c r="G77" s="298"/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8" fitToHeight="3" orientation="landscape" horizontalDpi="300" verticalDpi="300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44.85546875" style="30" customWidth="1"/>
    <col min="2" max="2" width="20.140625" style="30" customWidth="1"/>
    <col min="3" max="16384" width="9.140625" style="30"/>
  </cols>
  <sheetData>
    <row r="1" spans="1:2" ht="15.75" x14ac:dyDescent="0.25">
      <c r="A1" s="29">
        <v>112</v>
      </c>
      <c r="B1" s="29"/>
    </row>
    <row r="2" spans="1:2" ht="25.5" x14ac:dyDescent="0.25">
      <c r="B2" s="31" t="s">
        <v>33</v>
      </c>
    </row>
    <row r="3" spans="1:2" ht="29.25" customHeight="1" x14ac:dyDescent="0.25">
      <c r="A3" s="32" t="s">
        <v>34</v>
      </c>
      <c r="B3" s="32"/>
    </row>
    <row r="4" spans="1:2" ht="15.75" x14ac:dyDescent="0.25">
      <c r="A4" s="33"/>
      <c r="B4" s="34" t="s">
        <v>0</v>
      </c>
    </row>
    <row r="5" spans="1:2" ht="33.75" customHeight="1" x14ac:dyDescent="0.25">
      <c r="A5" s="35" t="s">
        <v>1</v>
      </c>
      <c r="B5" s="35" t="s">
        <v>35</v>
      </c>
    </row>
    <row r="6" spans="1:2" ht="30" customHeight="1" x14ac:dyDescent="0.25">
      <c r="A6" s="36" t="s">
        <v>36</v>
      </c>
      <c r="B6" s="37">
        <f>'182 1 01 02010'!$C$21+'182 1 01 02020(30)'!$E$18+'182 1 01 02020(30)'!$E$20+'182 1 01 02080'!$C$21+'[1]182 1 01 02050(090-011)'!$C$13+'[1]182 1 01 02050(090-011)'!$C$21+'[1]182 1 01 02050(090-011)'!$C$29+'[1]182 1 01 02050(090-011)'!$C$37+'182 1 01 02040'!$E$6</f>
        <v>0</v>
      </c>
    </row>
    <row r="7" spans="1:2" ht="30" customHeight="1" x14ac:dyDescent="0.25">
      <c r="A7" s="36" t="s">
        <v>37</v>
      </c>
      <c r="B7" s="37">
        <f>'182 1 01 02010'!$E$21+'182 1 01 02020(30)'!$G$18+'182 1 01 02020(30)'!$G$20+'182 1 01 02080'!$E$21+'[1]182 1 01 02050(090-011)'!$D$13+'[1]182 1 01 02050(090-011)'!$D$21+'[1]182 1 01 02050(090-011)'!$D$29+'[1]182 1 01 02050(090-011)'!$D$37+'182 1 01 02040'!$G$6</f>
        <v>0</v>
      </c>
    </row>
    <row r="8" spans="1:2" ht="30" customHeight="1" x14ac:dyDescent="0.25">
      <c r="A8" s="38" t="s">
        <v>38</v>
      </c>
      <c r="B8" s="39" t="str">
        <f>IF(B6=0," ",B7/B6)</f>
        <v xml:space="preserve"> </v>
      </c>
    </row>
    <row r="9" spans="1:2" ht="30" customHeight="1" x14ac:dyDescent="0.25">
      <c r="A9" s="36" t="s">
        <v>39</v>
      </c>
      <c r="B9" s="37">
        <f>'182 1 01 02010'!$G$21+'182 1 01 02020(30)'!$I$18+'182 1 01 02020(30)'!$I$20+'182 1 01 02080'!$G$21+'[1]182 1 01 02050(090-011)'!$E$13+'[1]182 1 01 02050(090-011)'!$E$21+'[1]182 1 01 02050(090-011)'!$E$29+'[1]182 1 01 02050(090-011)'!$E$37+'182 1 01 02040'!$I$6</f>
        <v>0</v>
      </c>
    </row>
    <row r="10" spans="1:2" ht="30" customHeight="1" x14ac:dyDescent="0.25">
      <c r="A10" s="38" t="s">
        <v>38</v>
      </c>
      <c r="B10" s="39" t="str">
        <f>IF(B7=0," ",B9/B7)</f>
        <v xml:space="preserve"> </v>
      </c>
    </row>
    <row r="11" spans="1:2" ht="30" customHeight="1" x14ac:dyDescent="0.25">
      <c r="A11" s="36" t="s">
        <v>40</v>
      </c>
      <c r="B11" s="37">
        <f>'182 1 01 02010'!$I$21+'182 1 01 02020(30)'!$K$18+'182 1 01 02020(30)'!$K$20+'182 1 01 02080'!$I$21+'[1]182 1 01 02050(090-011)'!$F$13+'[1]182 1 01 02050(090-011)'!$F$21+'[1]182 1 01 02050(090-011)'!$F$29+'[1]182 1 01 02050(090-011)'!$F$37+'182 1 01 02040'!$K$6</f>
        <v>0</v>
      </c>
    </row>
    <row r="12" spans="1:2" ht="30" customHeight="1" x14ac:dyDescent="0.25">
      <c r="A12" s="38" t="s">
        <v>38</v>
      </c>
      <c r="B12" s="39" t="str">
        <f>IF(B9=0," ",B11/B9)</f>
        <v xml:space="preserve"> </v>
      </c>
    </row>
    <row r="13" spans="1:2" ht="30" customHeight="1" x14ac:dyDescent="0.25">
      <c r="A13" s="36" t="s">
        <v>41</v>
      </c>
      <c r="B13" s="37">
        <f>'182 1 01 02010'!$K$21+'182 1 01 02020(30)'!$M$18+'182 1 01 02020(30)'!$M$20+'182 1 01 02080'!$K$21+'[1]182 1 01 02050(090-011)'!$G$13+'[1]182 1 01 02050(090-011)'!$G$21+'[1]182 1 01 02050(090-011)'!$G$29+'[1]182 1 01 02050(090-011)'!$G$37+'182 1 01 02040'!$M$6</f>
        <v>0</v>
      </c>
    </row>
    <row r="14" spans="1:2" ht="30" customHeight="1" x14ac:dyDescent="0.25">
      <c r="A14" s="38" t="s">
        <v>38</v>
      </c>
      <c r="B14" s="39" t="str">
        <f>IF(B11=0," ",B13/B11)</f>
        <v xml:space="preserve"> </v>
      </c>
    </row>
  </sheetData>
  <mergeCells count="2">
    <mergeCell ref="A1:B1"/>
    <mergeCell ref="A3:B3"/>
  </mergeCells>
  <printOptions horizontalCentered="1"/>
  <pageMargins left="0" right="0" top="0.39370078740157483" bottom="0.19685039370078741" header="0.31496062992125984" footer="0.31496062992125984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zoomScaleNormal="100" workbookViewId="0">
      <selection activeCell="A6" sqref="A6"/>
    </sheetView>
  </sheetViews>
  <sheetFormatPr defaultRowHeight="15.75" x14ac:dyDescent="0.2"/>
  <cols>
    <col min="1" max="1" width="38.7109375" style="302" customWidth="1"/>
    <col min="2" max="2" width="13.42578125" style="302" customWidth="1"/>
    <col min="3" max="3" width="10.5703125" style="302" customWidth="1"/>
    <col min="4" max="4" width="13.42578125" style="302" customWidth="1"/>
    <col min="5" max="5" width="10.7109375" style="302" customWidth="1"/>
    <col min="6" max="6" width="13.42578125" style="337" customWidth="1"/>
    <col min="7" max="7" width="10.7109375" style="302" customWidth="1"/>
    <col min="8" max="8" width="13.42578125" style="301" customWidth="1"/>
    <col min="9" max="9" width="10.7109375" style="302" customWidth="1"/>
    <col min="10" max="10" width="14.85546875" style="319" customWidth="1"/>
    <col min="11" max="11" width="10.7109375" style="302" customWidth="1"/>
    <col min="12" max="12" width="15.85546875" style="319" customWidth="1"/>
    <col min="13" max="13" width="10.7109375" style="302" customWidth="1"/>
    <col min="14" max="14" width="15.5703125" style="319" customWidth="1"/>
    <col min="15" max="15" width="10.7109375" style="302" customWidth="1"/>
    <col min="16" max="16384" width="9.140625" style="319"/>
  </cols>
  <sheetData>
    <row r="1" spans="1:15" s="301" customFormat="1" x14ac:dyDescent="0.2">
      <c r="A1" s="300">
        <v>135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</row>
    <row r="2" spans="1:15" s="301" customFormat="1" ht="33.75" customHeight="1" x14ac:dyDescent="0.2">
      <c r="A2" s="302"/>
      <c r="B2" s="302"/>
      <c r="C2" s="302"/>
      <c r="D2" s="302"/>
      <c r="E2" s="302"/>
      <c r="G2" s="302"/>
      <c r="I2" s="302"/>
      <c r="K2" s="302"/>
      <c r="M2" s="302"/>
      <c r="N2" s="303" t="s">
        <v>210</v>
      </c>
      <c r="O2" s="303"/>
    </row>
    <row r="3" spans="1:15" s="301" customFormat="1" ht="18.75" customHeight="1" x14ac:dyDescent="0.2">
      <c r="A3" s="304" t="s">
        <v>211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</row>
    <row r="4" spans="1:15" s="301" customFormat="1" x14ac:dyDescent="0.2">
      <c r="A4" s="305"/>
      <c r="B4" s="305"/>
      <c r="C4" s="305"/>
      <c r="D4" s="305"/>
      <c r="E4" s="305"/>
      <c r="F4" s="305"/>
      <c r="G4" s="305"/>
      <c r="I4" s="305"/>
      <c r="K4" s="305"/>
      <c r="M4" s="305"/>
      <c r="O4" s="306" t="s">
        <v>0</v>
      </c>
    </row>
    <row r="5" spans="1:15" s="301" customFormat="1" ht="42.75" x14ac:dyDescent="0.2">
      <c r="A5" s="307" t="s">
        <v>1</v>
      </c>
      <c r="B5" s="256" t="s">
        <v>25</v>
      </c>
      <c r="C5" s="308" t="s">
        <v>66</v>
      </c>
      <c r="D5" s="256" t="s">
        <v>26</v>
      </c>
      <c r="E5" s="308" t="s">
        <v>66</v>
      </c>
      <c r="F5" s="256" t="s">
        <v>27</v>
      </c>
      <c r="G5" s="308" t="s">
        <v>66</v>
      </c>
      <c r="H5" s="256" t="s">
        <v>28</v>
      </c>
      <c r="I5" s="308" t="s">
        <v>66</v>
      </c>
      <c r="J5" s="256" t="s">
        <v>29</v>
      </c>
      <c r="K5" s="308" t="s">
        <v>66</v>
      </c>
      <c r="L5" s="256" t="s">
        <v>30</v>
      </c>
      <c r="M5" s="308" t="s">
        <v>66</v>
      </c>
      <c r="N5" s="256" t="s">
        <v>31</v>
      </c>
      <c r="O5" s="308" t="s">
        <v>66</v>
      </c>
    </row>
    <row r="6" spans="1:15" s="301" customFormat="1" ht="47.25" x14ac:dyDescent="0.2">
      <c r="A6" s="309" t="s">
        <v>187</v>
      </c>
      <c r="B6" s="310">
        <f>'Прил. 6'!B73</f>
        <v>0</v>
      </c>
      <c r="C6" s="311" t="s">
        <v>11</v>
      </c>
      <c r="D6" s="310">
        <f>'Прил. 6'!C73</f>
        <v>0</v>
      </c>
      <c r="E6" s="311" t="s">
        <v>11</v>
      </c>
      <c r="F6" s="310">
        <f>'Прил. 6'!E73</f>
        <v>0</v>
      </c>
      <c r="G6" s="311" t="s">
        <v>11</v>
      </c>
      <c r="H6" s="310">
        <f>'Прил. 6'!G73</f>
        <v>0</v>
      </c>
      <c r="I6" s="311" t="s">
        <v>11</v>
      </c>
      <c r="J6" s="310">
        <f>'Прил. 6'!I73</f>
        <v>0</v>
      </c>
      <c r="K6" s="311" t="s">
        <v>11</v>
      </c>
      <c r="L6" s="310">
        <f>'Прил. 6'!K73</f>
        <v>0</v>
      </c>
      <c r="M6" s="311" t="s">
        <v>11</v>
      </c>
      <c r="N6" s="310">
        <f>'Прил. 6'!M73</f>
        <v>0</v>
      </c>
      <c r="O6" s="311" t="s">
        <v>11</v>
      </c>
    </row>
    <row r="7" spans="1:15" s="301" customFormat="1" x14ac:dyDescent="0.2">
      <c r="A7" s="312" t="s">
        <v>92</v>
      </c>
      <c r="B7" s="313"/>
      <c r="C7" s="314">
        <f>IF(B$6=0,0,B7/B$6)</f>
        <v>0</v>
      </c>
      <c r="D7" s="313"/>
      <c r="E7" s="314">
        <f>IF(D$6=0,0,D7/D$6)</f>
        <v>0</v>
      </c>
      <c r="F7" s="313"/>
      <c r="G7" s="314">
        <f>IF(F$6=0,0,F7/F$6)</f>
        <v>0</v>
      </c>
      <c r="H7" s="313">
        <f>ROUND(H$6*I7,0)</f>
        <v>0</v>
      </c>
      <c r="I7" s="314">
        <f>G7</f>
        <v>0</v>
      </c>
      <c r="J7" s="313">
        <f>ROUND(J$6*K7,0)</f>
        <v>0</v>
      </c>
      <c r="K7" s="314">
        <f>I7</f>
        <v>0</v>
      </c>
      <c r="L7" s="313">
        <f>ROUND(L$6*M7,0)</f>
        <v>0</v>
      </c>
      <c r="M7" s="314">
        <f>K7</f>
        <v>0</v>
      </c>
      <c r="N7" s="313">
        <f>ROUND(N$6*O7,0)</f>
        <v>0</v>
      </c>
      <c r="O7" s="314">
        <f>M7</f>
        <v>0</v>
      </c>
    </row>
    <row r="8" spans="1:15" s="301" customFormat="1" x14ac:dyDescent="0.2">
      <c r="A8" s="312" t="s">
        <v>93</v>
      </c>
      <c r="B8" s="313"/>
      <c r="C8" s="314">
        <f t="shared" ref="C8:E16" si="0">IF(B$6=0,0,B8/B$6)</f>
        <v>0</v>
      </c>
      <c r="D8" s="313"/>
      <c r="E8" s="314">
        <f t="shared" si="0"/>
        <v>0</v>
      </c>
      <c r="F8" s="313"/>
      <c r="G8" s="314">
        <f t="shared" ref="G8:G16" si="1">IF(F$6=0,0,F8/F$6)</f>
        <v>0</v>
      </c>
      <c r="H8" s="313">
        <f t="shared" ref="H8:J16" si="2">ROUND(H$6*I8,0)</f>
        <v>0</v>
      </c>
      <c r="I8" s="314">
        <f t="shared" ref="I8:I16" si="3">G8</f>
        <v>0</v>
      </c>
      <c r="J8" s="313">
        <f t="shared" si="2"/>
        <v>0</v>
      </c>
      <c r="K8" s="314">
        <f t="shared" ref="K8:O16" si="4">I8</f>
        <v>0</v>
      </c>
      <c r="L8" s="313">
        <f t="shared" ref="L8:L16" si="5">ROUND(L$6*M8,0)</f>
        <v>0</v>
      </c>
      <c r="M8" s="314">
        <f t="shared" si="4"/>
        <v>0</v>
      </c>
      <c r="N8" s="313">
        <f t="shared" ref="N8:N16" si="6">ROUND(N$6*O8,0)</f>
        <v>0</v>
      </c>
      <c r="O8" s="314">
        <f t="shared" si="4"/>
        <v>0</v>
      </c>
    </row>
    <row r="9" spans="1:15" s="301" customFormat="1" x14ac:dyDescent="0.2">
      <c r="A9" s="312" t="s">
        <v>94</v>
      </c>
      <c r="B9" s="313"/>
      <c r="C9" s="314">
        <f t="shared" si="0"/>
        <v>0</v>
      </c>
      <c r="D9" s="313"/>
      <c r="E9" s="314">
        <f t="shared" si="0"/>
        <v>0</v>
      </c>
      <c r="F9" s="313"/>
      <c r="G9" s="314">
        <f t="shared" si="1"/>
        <v>0</v>
      </c>
      <c r="H9" s="313">
        <f t="shared" si="2"/>
        <v>0</v>
      </c>
      <c r="I9" s="314">
        <f t="shared" si="3"/>
        <v>0</v>
      </c>
      <c r="J9" s="313">
        <f t="shared" si="2"/>
        <v>0</v>
      </c>
      <c r="K9" s="314">
        <f t="shared" si="4"/>
        <v>0</v>
      </c>
      <c r="L9" s="313">
        <f t="shared" si="5"/>
        <v>0</v>
      </c>
      <c r="M9" s="314">
        <f t="shared" si="4"/>
        <v>0</v>
      </c>
      <c r="N9" s="313">
        <f t="shared" si="6"/>
        <v>0</v>
      </c>
      <c r="O9" s="314">
        <f t="shared" si="4"/>
        <v>0</v>
      </c>
    </row>
    <row r="10" spans="1:15" s="301" customFormat="1" x14ac:dyDescent="0.2">
      <c r="A10" s="312" t="s">
        <v>95</v>
      </c>
      <c r="B10" s="313"/>
      <c r="C10" s="314">
        <f t="shared" si="0"/>
        <v>0</v>
      </c>
      <c r="D10" s="313"/>
      <c r="E10" s="314">
        <f t="shared" si="0"/>
        <v>0</v>
      </c>
      <c r="F10" s="313"/>
      <c r="G10" s="314">
        <f t="shared" si="1"/>
        <v>0</v>
      </c>
      <c r="H10" s="313">
        <f t="shared" si="2"/>
        <v>0</v>
      </c>
      <c r="I10" s="314">
        <f t="shared" si="3"/>
        <v>0</v>
      </c>
      <c r="J10" s="313">
        <f t="shared" si="2"/>
        <v>0</v>
      </c>
      <c r="K10" s="314">
        <f t="shared" si="4"/>
        <v>0</v>
      </c>
      <c r="L10" s="313">
        <f t="shared" si="5"/>
        <v>0</v>
      </c>
      <c r="M10" s="314">
        <f t="shared" si="4"/>
        <v>0</v>
      </c>
      <c r="N10" s="313">
        <f t="shared" si="6"/>
        <v>0</v>
      </c>
      <c r="O10" s="314">
        <f t="shared" si="4"/>
        <v>0</v>
      </c>
    </row>
    <row r="11" spans="1:15" s="301" customFormat="1" x14ac:dyDescent="0.2">
      <c r="A11" s="312" t="s">
        <v>96</v>
      </c>
      <c r="B11" s="313"/>
      <c r="C11" s="314">
        <f t="shared" si="0"/>
        <v>0</v>
      </c>
      <c r="D11" s="313"/>
      <c r="E11" s="314">
        <f t="shared" si="0"/>
        <v>0</v>
      </c>
      <c r="F11" s="313"/>
      <c r="G11" s="314">
        <f t="shared" si="1"/>
        <v>0</v>
      </c>
      <c r="H11" s="313">
        <f t="shared" si="2"/>
        <v>0</v>
      </c>
      <c r="I11" s="314">
        <f t="shared" si="3"/>
        <v>0</v>
      </c>
      <c r="J11" s="313">
        <f t="shared" si="2"/>
        <v>0</v>
      </c>
      <c r="K11" s="314">
        <f t="shared" si="4"/>
        <v>0</v>
      </c>
      <c r="L11" s="313">
        <f t="shared" si="5"/>
        <v>0</v>
      </c>
      <c r="M11" s="314">
        <f t="shared" si="4"/>
        <v>0</v>
      </c>
      <c r="N11" s="313">
        <f t="shared" si="6"/>
        <v>0</v>
      </c>
      <c r="O11" s="314">
        <f t="shared" si="4"/>
        <v>0</v>
      </c>
    </row>
    <row r="12" spans="1:15" s="301" customFormat="1" x14ac:dyDescent="0.2">
      <c r="A12" s="312" t="s">
        <v>97</v>
      </c>
      <c r="B12" s="313"/>
      <c r="C12" s="314">
        <f t="shared" si="0"/>
        <v>0</v>
      </c>
      <c r="D12" s="313"/>
      <c r="E12" s="314">
        <f t="shared" si="0"/>
        <v>0</v>
      </c>
      <c r="F12" s="313"/>
      <c r="G12" s="314">
        <f t="shared" si="1"/>
        <v>0</v>
      </c>
      <c r="H12" s="313">
        <f t="shared" si="2"/>
        <v>0</v>
      </c>
      <c r="I12" s="314">
        <f t="shared" si="3"/>
        <v>0</v>
      </c>
      <c r="J12" s="313">
        <f t="shared" si="2"/>
        <v>0</v>
      </c>
      <c r="K12" s="314">
        <f t="shared" si="4"/>
        <v>0</v>
      </c>
      <c r="L12" s="313">
        <f t="shared" si="5"/>
        <v>0</v>
      </c>
      <c r="M12" s="314">
        <f t="shared" si="4"/>
        <v>0</v>
      </c>
      <c r="N12" s="313">
        <f t="shared" si="6"/>
        <v>0</v>
      </c>
      <c r="O12" s="314">
        <f t="shared" si="4"/>
        <v>0</v>
      </c>
    </row>
    <row r="13" spans="1:15" s="301" customFormat="1" x14ac:dyDescent="0.2">
      <c r="A13" s="312" t="s">
        <v>98</v>
      </c>
      <c r="B13" s="313"/>
      <c r="C13" s="314">
        <f t="shared" si="0"/>
        <v>0</v>
      </c>
      <c r="D13" s="313"/>
      <c r="E13" s="314">
        <f t="shared" si="0"/>
        <v>0</v>
      </c>
      <c r="F13" s="313"/>
      <c r="G13" s="314">
        <f t="shared" si="1"/>
        <v>0</v>
      </c>
      <c r="H13" s="313">
        <f t="shared" si="2"/>
        <v>0</v>
      </c>
      <c r="I13" s="314">
        <f t="shared" si="3"/>
        <v>0</v>
      </c>
      <c r="J13" s="313">
        <f t="shared" si="2"/>
        <v>0</v>
      </c>
      <c r="K13" s="314">
        <f t="shared" si="4"/>
        <v>0</v>
      </c>
      <c r="L13" s="313">
        <f t="shared" si="5"/>
        <v>0</v>
      </c>
      <c r="M13" s="314">
        <f t="shared" si="4"/>
        <v>0</v>
      </c>
      <c r="N13" s="313">
        <f t="shared" si="6"/>
        <v>0</v>
      </c>
      <c r="O13" s="314">
        <f t="shared" si="4"/>
        <v>0</v>
      </c>
    </row>
    <row r="14" spans="1:15" s="301" customFormat="1" x14ac:dyDescent="0.2">
      <c r="A14" s="312" t="s">
        <v>99</v>
      </c>
      <c r="B14" s="313"/>
      <c r="C14" s="314">
        <f t="shared" si="0"/>
        <v>0</v>
      </c>
      <c r="D14" s="313"/>
      <c r="E14" s="314">
        <f t="shared" si="0"/>
        <v>0</v>
      </c>
      <c r="F14" s="313"/>
      <c r="G14" s="314">
        <f t="shared" si="1"/>
        <v>0</v>
      </c>
      <c r="H14" s="313">
        <f t="shared" si="2"/>
        <v>0</v>
      </c>
      <c r="I14" s="314">
        <f t="shared" si="3"/>
        <v>0</v>
      </c>
      <c r="J14" s="313">
        <f t="shared" si="2"/>
        <v>0</v>
      </c>
      <c r="K14" s="314">
        <f t="shared" si="4"/>
        <v>0</v>
      </c>
      <c r="L14" s="313">
        <f t="shared" si="5"/>
        <v>0</v>
      </c>
      <c r="M14" s="314">
        <f t="shared" si="4"/>
        <v>0</v>
      </c>
      <c r="N14" s="313">
        <f t="shared" si="6"/>
        <v>0</v>
      </c>
      <c r="O14" s="314">
        <f t="shared" si="4"/>
        <v>0</v>
      </c>
    </row>
    <row r="15" spans="1:15" s="301" customFormat="1" x14ac:dyDescent="0.2">
      <c r="A15" s="312" t="s">
        <v>100</v>
      </c>
      <c r="B15" s="313"/>
      <c r="C15" s="314">
        <f t="shared" si="0"/>
        <v>0</v>
      </c>
      <c r="D15" s="313"/>
      <c r="E15" s="314">
        <f t="shared" si="0"/>
        <v>0</v>
      </c>
      <c r="F15" s="313"/>
      <c r="G15" s="314">
        <f t="shared" si="1"/>
        <v>0</v>
      </c>
      <c r="H15" s="313">
        <f t="shared" si="2"/>
        <v>0</v>
      </c>
      <c r="I15" s="314">
        <f t="shared" si="3"/>
        <v>0</v>
      </c>
      <c r="J15" s="313">
        <f t="shared" si="2"/>
        <v>0</v>
      </c>
      <c r="K15" s="314">
        <f t="shared" si="4"/>
        <v>0</v>
      </c>
      <c r="L15" s="313">
        <f t="shared" si="5"/>
        <v>0</v>
      </c>
      <c r="M15" s="314">
        <f t="shared" si="4"/>
        <v>0</v>
      </c>
      <c r="N15" s="313">
        <f t="shared" si="6"/>
        <v>0</v>
      </c>
      <c r="O15" s="314">
        <f t="shared" si="4"/>
        <v>0</v>
      </c>
    </row>
    <row r="16" spans="1:15" s="301" customFormat="1" x14ac:dyDescent="0.2">
      <c r="A16" s="312" t="s">
        <v>101</v>
      </c>
      <c r="B16" s="313"/>
      <c r="C16" s="314">
        <f t="shared" si="0"/>
        <v>0</v>
      </c>
      <c r="D16" s="313"/>
      <c r="E16" s="314">
        <f t="shared" si="0"/>
        <v>0</v>
      </c>
      <c r="F16" s="313"/>
      <c r="G16" s="314">
        <f t="shared" si="1"/>
        <v>0</v>
      </c>
      <c r="H16" s="313">
        <f t="shared" si="2"/>
        <v>0</v>
      </c>
      <c r="I16" s="314">
        <f t="shared" si="3"/>
        <v>0</v>
      </c>
      <c r="J16" s="313">
        <f t="shared" si="2"/>
        <v>0</v>
      </c>
      <c r="K16" s="314">
        <f t="shared" si="4"/>
        <v>0</v>
      </c>
      <c r="L16" s="313">
        <f t="shared" si="5"/>
        <v>0</v>
      </c>
      <c r="M16" s="314">
        <f t="shared" si="4"/>
        <v>0</v>
      </c>
      <c r="N16" s="313">
        <f t="shared" si="6"/>
        <v>0</v>
      </c>
      <c r="O16" s="314">
        <f t="shared" si="4"/>
        <v>0</v>
      </c>
    </row>
    <row r="17" spans="1:15" ht="31.5" x14ac:dyDescent="0.2">
      <c r="A17" s="315" t="s">
        <v>212</v>
      </c>
      <c r="B17" s="316" t="s">
        <v>11</v>
      </c>
      <c r="C17" s="317" t="s">
        <v>11</v>
      </c>
      <c r="D17" s="316" t="s">
        <v>11</v>
      </c>
      <c r="E17" s="317" t="s">
        <v>11</v>
      </c>
      <c r="F17" s="316" t="s">
        <v>11</v>
      </c>
      <c r="G17" s="317" t="s">
        <v>11</v>
      </c>
      <c r="H17" s="316">
        <f>H18+H19+H20+H21+H22+H23+H24+H25+H26+H27</f>
        <v>0</v>
      </c>
      <c r="I17" s="318" t="s">
        <v>11</v>
      </c>
      <c r="J17" s="316">
        <f>J18+J19+J20+J21+J22+J23+J24+J25+J26+J27</f>
        <v>0</v>
      </c>
      <c r="K17" s="318" t="s">
        <v>11</v>
      </c>
      <c r="L17" s="316">
        <f>L18+L19+L20+L21+L22+L23+L24+L25+L26+L27</f>
        <v>0</v>
      </c>
      <c r="M17" s="318" t="s">
        <v>11</v>
      </c>
      <c r="N17" s="316">
        <f>N18+N19+N20+N21+N22+N23+N24+N25+N26+N27</f>
        <v>0</v>
      </c>
      <c r="O17" s="318" t="s">
        <v>11</v>
      </c>
    </row>
    <row r="18" spans="1:15" x14ac:dyDescent="0.2">
      <c r="A18" s="320" t="s">
        <v>92</v>
      </c>
      <c r="B18" s="321" t="s">
        <v>11</v>
      </c>
      <c r="C18" s="322" t="s">
        <v>11</v>
      </c>
      <c r="D18" s="321" t="s">
        <v>11</v>
      </c>
      <c r="E18" s="322" t="s">
        <v>11</v>
      </c>
      <c r="F18" s="321" t="s">
        <v>11</v>
      </c>
      <c r="G18" s="322" t="s">
        <v>11</v>
      </c>
      <c r="H18" s="321">
        <f>ROUND(H7*I18,0)</f>
        <v>0</v>
      </c>
      <c r="I18" s="323">
        <v>0.5</v>
      </c>
      <c r="J18" s="321">
        <f>ROUND(J7*K18,0)</f>
        <v>0</v>
      </c>
      <c r="K18" s="323">
        <f>I18</f>
        <v>0.5</v>
      </c>
      <c r="L18" s="321">
        <f>ROUND(L7*M18,0)</f>
        <v>0</v>
      </c>
      <c r="M18" s="323">
        <f>K18</f>
        <v>0.5</v>
      </c>
      <c r="N18" s="321">
        <f>ROUND(N7*O18,0)</f>
        <v>0</v>
      </c>
      <c r="O18" s="323">
        <f>M18</f>
        <v>0.5</v>
      </c>
    </row>
    <row r="19" spans="1:15" x14ac:dyDescent="0.2">
      <c r="A19" s="320" t="s">
        <v>93</v>
      </c>
      <c r="B19" s="321" t="s">
        <v>11</v>
      </c>
      <c r="C19" s="322" t="s">
        <v>11</v>
      </c>
      <c r="D19" s="321" t="s">
        <v>11</v>
      </c>
      <c r="E19" s="322" t="s">
        <v>11</v>
      </c>
      <c r="F19" s="321" t="s">
        <v>11</v>
      </c>
      <c r="G19" s="322" t="s">
        <v>11</v>
      </c>
      <c r="H19" s="321">
        <f t="shared" ref="H19:J27" si="7">ROUND(H8*I19,0)</f>
        <v>0</v>
      </c>
      <c r="I19" s="323">
        <v>1</v>
      </c>
      <c r="J19" s="321">
        <f t="shared" si="7"/>
        <v>0</v>
      </c>
      <c r="K19" s="323">
        <f t="shared" ref="K19:O27" si="8">I19</f>
        <v>1</v>
      </c>
      <c r="L19" s="321">
        <f t="shared" ref="L19:L27" si="9">ROUND(L8*M19,0)</f>
        <v>0</v>
      </c>
      <c r="M19" s="323">
        <f t="shared" si="8"/>
        <v>1</v>
      </c>
      <c r="N19" s="321">
        <f t="shared" ref="N19:N27" si="10">ROUND(N8*O19,0)</f>
        <v>0</v>
      </c>
      <c r="O19" s="323">
        <f t="shared" si="8"/>
        <v>1</v>
      </c>
    </row>
    <row r="20" spans="1:15" x14ac:dyDescent="0.2">
      <c r="A20" s="320" t="s">
        <v>94</v>
      </c>
      <c r="B20" s="321" t="s">
        <v>11</v>
      </c>
      <c r="C20" s="322" t="s">
        <v>11</v>
      </c>
      <c r="D20" s="321" t="s">
        <v>11</v>
      </c>
      <c r="E20" s="322" t="s">
        <v>11</v>
      </c>
      <c r="F20" s="321" t="s">
        <v>11</v>
      </c>
      <c r="G20" s="322" t="s">
        <v>11</v>
      </c>
      <c r="H20" s="321">
        <f t="shared" si="7"/>
        <v>0</v>
      </c>
      <c r="I20" s="323">
        <v>1</v>
      </c>
      <c r="J20" s="321">
        <f t="shared" si="7"/>
        <v>0</v>
      </c>
      <c r="K20" s="323">
        <f t="shared" si="8"/>
        <v>1</v>
      </c>
      <c r="L20" s="321">
        <f t="shared" si="9"/>
        <v>0</v>
      </c>
      <c r="M20" s="323">
        <f t="shared" si="8"/>
        <v>1</v>
      </c>
      <c r="N20" s="321">
        <f t="shared" si="10"/>
        <v>0</v>
      </c>
      <c r="O20" s="323">
        <f t="shared" si="8"/>
        <v>1</v>
      </c>
    </row>
    <row r="21" spans="1:15" x14ac:dyDescent="0.2">
      <c r="A21" s="320" t="s">
        <v>95</v>
      </c>
      <c r="B21" s="321" t="s">
        <v>11</v>
      </c>
      <c r="C21" s="322" t="s">
        <v>11</v>
      </c>
      <c r="D21" s="321" t="s">
        <v>11</v>
      </c>
      <c r="E21" s="322" t="s">
        <v>11</v>
      </c>
      <c r="F21" s="321" t="s">
        <v>11</v>
      </c>
      <c r="G21" s="322" t="s">
        <v>11</v>
      </c>
      <c r="H21" s="321">
        <f t="shared" si="7"/>
        <v>0</v>
      </c>
      <c r="I21" s="323">
        <v>1</v>
      </c>
      <c r="J21" s="321">
        <f t="shared" si="7"/>
        <v>0</v>
      </c>
      <c r="K21" s="323">
        <f t="shared" si="8"/>
        <v>1</v>
      </c>
      <c r="L21" s="321">
        <f t="shared" si="9"/>
        <v>0</v>
      </c>
      <c r="M21" s="323">
        <f t="shared" si="8"/>
        <v>1</v>
      </c>
      <c r="N21" s="321">
        <f t="shared" si="10"/>
        <v>0</v>
      </c>
      <c r="O21" s="323">
        <f t="shared" si="8"/>
        <v>1</v>
      </c>
    </row>
    <row r="22" spans="1:15" x14ac:dyDescent="0.2">
      <c r="A22" s="320" t="s">
        <v>96</v>
      </c>
      <c r="B22" s="321" t="s">
        <v>11</v>
      </c>
      <c r="C22" s="322" t="s">
        <v>11</v>
      </c>
      <c r="D22" s="321" t="s">
        <v>11</v>
      </c>
      <c r="E22" s="322" t="s">
        <v>11</v>
      </c>
      <c r="F22" s="321" t="s">
        <v>11</v>
      </c>
      <c r="G22" s="322" t="s">
        <v>11</v>
      </c>
      <c r="H22" s="321">
        <f t="shared" si="7"/>
        <v>0</v>
      </c>
      <c r="I22" s="323">
        <v>0.1</v>
      </c>
      <c r="J22" s="321">
        <f t="shared" si="7"/>
        <v>0</v>
      </c>
      <c r="K22" s="323">
        <f t="shared" si="8"/>
        <v>0.1</v>
      </c>
      <c r="L22" s="321">
        <f t="shared" si="9"/>
        <v>0</v>
      </c>
      <c r="M22" s="323">
        <f t="shared" si="8"/>
        <v>0.1</v>
      </c>
      <c r="N22" s="321">
        <f t="shared" si="10"/>
        <v>0</v>
      </c>
      <c r="O22" s="323">
        <f t="shared" si="8"/>
        <v>0.1</v>
      </c>
    </row>
    <row r="23" spans="1:15" x14ac:dyDescent="0.2">
      <c r="A23" s="320" t="s">
        <v>97</v>
      </c>
      <c r="B23" s="321" t="s">
        <v>11</v>
      </c>
      <c r="C23" s="322" t="s">
        <v>11</v>
      </c>
      <c r="D23" s="321" t="s">
        <v>11</v>
      </c>
      <c r="E23" s="322" t="s">
        <v>11</v>
      </c>
      <c r="F23" s="321" t="s">
        <v>11</v>
      </c>
      <c r="G23" s="322" t="s">
        <v>11</v>
      </c>
      <c r="H23" s="321">
        <f t="shared" si="7"/>
        <v>0</v>
      </c>
      <c r="I23" s="323">
        <v>0.1</v>
      </c>
      <c r="J23" s="321">
        <f t="shared" si="7"/>
        <v>0</v>
      </c>
      <c r="K23" s="323">
        <f t="shared" si="8"/>
        <v>0.1</v>
      </c>
      <c r="L23" s="321">
        <f t="shared" si="9"/>
        <v>0</v>
      </c>
      <c r="M23" s="323">
        <f t="shared" si="8"/>
        <v>0.1</v>
      </c>
      <c r="N23" s="321">
        <f t="shared" si="10"/>
        <v>0</v>
      </c>
      <c r="O23" s="323">
        <f t="shared" si="8"/>
        <v>0.1</v>
      </c>
    </row>
    <row r="24" spans="1:15" x14ac:dyDescent="0.2">
      <c r="A24" s="320" t="s">
        <v>98</v>
      </c>
      <c r="B24" s="321" t="s">
        <v>11</v>
      </c>
      <c r="C24" s="322" t="s">
        <v>11</v>
      </c>
      <c r="D24" s="321" t="s">
        <v>11</v>
      </c>
      <c r="E24" s="322" t="s">
        <v>11</v>
      </c>
      <c r="F24" s="321" t="s">
        <v>11</v>
      </c>
      <c r="G24" s="322" t="s">
        <v>11</v>
      </c>
      <c r="H24" s="321">
        <f t="shared" si="7"/>
        <v>0</v>
      </c>
      <c r="I24" s="323">
        <v>0.1</v>
      </c>
      <c r="J24" s="321">
        <f t="shared" si="7"/>
        <v>0</v>
      </c>
      <c r="K24" s="323">
        <f t="shared" si="8"/>
        <v>0.1</v>
      </c>
      <c r="L24" s="321">
        <f t="shared" si="9"/>
        <v>0</v>
      </c>
      <c r="M24" s="323">
        <f t="shared" si="8"/>
        <v>0.1</v>
      </c>
      <c r="N24" s="321">
        <f t="shared" si="10"/>
        <v>0</v>
      </c>
      <c r="O24" s="323">
        <f t="shared" si="8"/>
        <v>0.1</v>
      </c>
    </row>
    <row r="25" spans="1:15" x14ac:dyDescent="0.2">
      <c r="A25" s="320" t="s">
        <v>99</v>
      </c>
      <c r="B25" s="321" t="s">
        <v>11</v>
      </c>
      <c r="C25" s="322" t="s">
        <v>11</v>
      </c>
      <c r="D25" s="321" t="s">
        <v>11</v>
      </c>
      <c r="E25" s="322" t="s">
        <v>11</v>
      </c>
      <c r="F25" s="321" t="s">
        <v>11</v>
      </c>
      <c r="G25" s="322" t="s">
        <v>11</v>
      </c>
      <c r="H25" s="321">
        <f t="shared" si="7"/>
        <v>0</v>
      </c>
      <c r="I25" s="323">
        <v>1</v>
      </c>
      <c r="J25" s="321">
        <f t="shared" si="7"/>
        <v>0</v>
      </c>
      <c r="K25" s="323">
        <f t="shared" si="8"/>
        <v>1</v>
      </c>
      <c r="L25" s="321">
        <f t="shared" si="9"/>
        <v>0</v>
      </c>
      <c r="M25" s="323">
        <f t="shared" si="8"/>
        <v>1</v>
      </c>
      <c r="N25" s="321">
        <f t="shared" si="10"/>
        <v>0</v>
      </c>
      <c r="O25" s="323">
        <f t="shared" si="8"/>
        <v>1</v>
      </c>
    </row>
    <row r="26" spans="1:15" x14ac:dyDescent="0.2">
      <c r="A26" s="320" t="s">
        <v>100</v>
      </c>
      <c r="B26" s="321" t="s">
        <v>11</v>
      </c>
      <c r="C26" s="322" t="s">
        <v>11</v>
      </c>
      <c r="D26" s="321" t="s">
        <v>11</v>
      </c>
      <c r="E26" s="322" t="s">
        <v>11</v>
      </c>
      <c r="F26" s="321" t="s">
        <v>11</v>
      </c>
      <c r="G26" s="322" t="s">
        <v>11</v>
      </c>
      <c r="H26" s="321">
        <f t="shared" si="7"/>
        <v>0</v>
      </c>
      <c r="I26" s="323">
        <v>1</v>
      </c>
      <c r="J26" s="321">
        <f t="shared" si="7"/>
        <v>0</v>
      </c>
      <c r="K26" s="323">
        <f t="shared" si="8"/>
        <v>1</v>
      </c>
      <c r="L26" s="321">
        <f t="shared" si="9"/>
        <v>0</v>
      </c>
      <c r="M26" s="323">
        <f t="shared" si="8"/>
        <v>1</v>
      </c>
      <c r="N26" s="321">
        <f t="shared" si="10"/>
        <v>0</v>
      </c>
      <c r="O26" s="323">
        <f t="shared" si="8"/>
        <v>1</v>
      </c>
    </row>
    <row r="27" spans="1:15" x14ac:dyDescent="0.2">
      <c r="A27" s="320" t="s">
        <v>101</v>
      </c>
      <c r="B27" s="321" t="s">
        <v>11</v>
      </c>
      <c r="C27" s="322" t="s">
        <v>11</v>
      </c>
      <c r="D27" s="321" t="s">
        <v>11</v>
      </c>
      <c r="E27" s="322" t="s">
        <v>11</v>
      </c>
      <c r="F27" s="321" t="s">
        <v>11</v>
      </c>
      <c r="G27" s="322" t="s">
        <v>11</v>
      </c>
      <c r="H27" s="321">
        <f t="shared" si="7"/>
        <v>0</v>
      </c>
      <c r="I27" s="323">
        <v>1</v>
      </c>
      <c r="J27" s="321">
        <f t="shared" si="7"/>
        <v>0</v>
      </c>
      <c r="K27" s="323">
        <f t="shared" si="8"/>
        <v>1</v>
      </c>
      <c r="L27" s="321">
        <f t="shared" si="9"/>
        <v>0</v>
      </c>
      <c r="M27" s="323">
        <f t="shared" si="8"/>
        <v>1</v>
      </c>
      <c r="N27" s="321">
        <f t="shared" si="10"/>
        <v>0</v>
      </c>
      <c r="O27" s="323">
        <f t="shared" si="8"/>
        <v>1</v>
      </c>
    </row>
    <row r="28" spans="1:15" s="329" customFormat="1" x14ac:dyDescent="0.2">
      <c r="A28" s="324" t="s">
        <v>213</v>
      </c>
      <c r="B28" s="325"/>
      <c r="C28" s="326"/>
      <c r="D28" s="325"/>
      <c r="E28" s="326"/>
      <c r="F28" s="325"/>
      <c r="G28" s="326"/>
      <c r="H28" s="325"/>
      <c r="I28" s="327"/>
      <c r="J28" s="325"/>
      <c r="K28" s="327"/>
      <c r="L28" s="325"/>
      <c r="M28" s="327"/>
      <c r="N28" s="325"/>
      <c r="O28" s="328"/>
    </row>
    <row r="29" spans="1:15" ht="31.5" x14ac:dyDescent="0.2">
      <c r="A29" s="315" t="s">
        <v>105</v>
      </c>
      <c r="B29" s="316" t="s">
        <v>11</v>
      </c>
      <c r="C29" s="317" t="s">
        <v>11</v>
      </c>
      <c r="D29" s="316" t="s">
        <v>11</v>
      </c>
      <c r="E29" s="317" t="s">
        <v>11</v>
      </c>
      <c r="F29" s="316" t="s">
        <v>11</v>
      </c>
      <c r="G29" s="317" t="s">
        <v>11</v>
      </c>
      <c r="H29" s="316">
        <f>H30+H31+H32+H33+H34+H35+H36+H37+H38+H39</f>
        <v>0</v>
      </c>
      <c r="I29" s="317" t="s">
        <v>11</v>
      </c>
      <c r="J29" s="316">
        <f>J30+J31+J32+J33+J34+J35+J36+J37+J38+J39</f>
        <v>0</v>
      </c>
      <c r="K29" s="317" t="s">
        <v>11</v>
      </c>
      <c r="L29" s="316">
        <f>L30+L31+L32+L33+L34+L35+L36+L37+L38+L39</f>
        <v>0</v>
      </c>
      <c r="M29" s="317" t="s">
        <v>11</v>
      </c>
      <c r="N29" s="316">
        <f>N30+N31+N32+N33+N34+N35+N36+N37+N38+N39</f>
        <v>0</v>
      </c>
      <c r="O29" s="317" t="s">
        <v>11</v>
      </c>
    </row>
    <row r="30" spans="1:15" x14ac:dyDescent="0.2">
      <c r="A30" s="320" t="s">
        <v>92</v>
      </c>
      <c r="B30" s="321" t="s">
        <v>11</v>
      </c>
      <c r="C30" s="322" t="s">
        <v>11</v>
      </c>
      <c r="D30" s="321" t="s">
        <v>11</v>
      </c>
      <c r="E30" s="322" t="s">
        <v>11</v>
      </c>
      <c r="F30" s="321" t="s">
        <v>11</v>
      </c>
      <c r="G30" s="322" t="s">
        <v>11</v>
      </c>
      <c r="H30" s="321"/>
      <c r="I30" s="322" t="s">
        <v>11</v>
      </c>
      <c r="J30" s="321">
        <f>H30*'Прил. 6'!$J$73</f>
        <v>0</v>
      </c>
      <c r="K30" s="322" t="s">
        <v>11</v>
      </c>
      <c r="L30" s="321">
        <f>J30*'Прил. 6'!$L$73</f>
        <v>0</v>
      </c>
      <c r="M30" s="322" t="s">
        <v>11</v>
      </c>
      <c r="N30" s="321">
        <f>L30*'Прил. 6'!$N$73</f>
        <v>0</v>
      </c>
      <c r="O30" s="322" t="s">
        <v>11</v>
      </c>
    </row>
    <row r="31" spans="1:15" x14ac:dyDescent="0.2">
      <c r="A31" s="320" t="s">
        <v>93</v>
      </c>
      <c r="B31" s="321" t="s">
        <v>11</v>
      </c>
      <c r="C31" s="322" t="s">
        <v>11</v>
      </c>
      <c r="D31" s="321" t="s">
        <v>11</v>
      </c>
      <c r="E31" s="322" t="s">
        <v>11</v>
      </c>
      <c r="F31" s="321" t="s">
        <v>11</v>
      </c>
      <c r="G31" s="322" t="s">
        <v>11</v>
      </c>
      <c r="H31" s="321"/>
      <c r="I31" s="322" t="s">
        <v>11</v>
      </c>
      <c r="J31" s="321">
        <f>H31*'Прил. 6'!$J$73</f>
        <v>0</v>
      </c>
      <c r="K31" s="322" t="s">
        <v>11</v>
      </c>
      <c r="L31" s="321">
        <f>J31*'Прил. 6'!$L$73</f>
        <v>0</v>
      </c>
      <c r="M31" s="322" t="s">
        <v>11</v>
      </c>
      <c r="N31" s="321">
        <f>L31*'Прил. 6'!$N$73</f>
        <v>0</v>
      </c>
      <c r="O31" s="322" t="s">
        <v>11</v>
      </c>
    </row>
    <row r="32" spans="1:15" x14ac:dyDescent="0.2">
      <c r="A32" s="320" t="s">
        <v>94</v>
      </c>
      <c r="B32" s="321" t="s">
        <v>11</v>
      </c>
      <c r="C32" s="322" t="s">
        <v>11</v>
      </c>
      <c r="D32" s="321" t="s">
        <v>11</v>
      </c>
      <c r="E32" s="322" t="s">
        <v>11</v>
      </c>
      <c r="F32" s="321" t="s">
        <v>11</v>
      </c>
      <c r="G32" s="322" t="s">
        <v>11</v>
      </c>
      <c r="H32" s="321"/>
      <c r="I32" s="322" t="s">
        <v>11</v>
      </c>
      <c r="J32" s="321">
        <f>H32*'Прил. 6'!$J$73</f>
        <v>0</v>
      </c>
      <c r="K32" s="322" t="s">
        <v>11</v>
      </c>
      <c r="L32" s="321">
        <f>J32*'Прил. 6'!$L$73</f>
        <v>0</v>
      </c>
      <c r="M32" s="322" t="s">
        <v>11</v>
      </c>
      <c r="N32" s="321">
        <f>L32*'Прил. 6'!$N$73</f>
        <v>0</v>
      </c>
      <c r="O32" s="322" t="s">
        <v>11</v>
      </c>
    </row>
    <row r="33" spans="1:15" x14ac:dyDescent="0.2">
      <c r="A33" s="320" t="s">
        <v>95</v>
      </c>
      <c r="B33" s="321" t="s">
        <v>11</v>
      </c>
      <c r="C33" s="322" t="s">
        <v>11</v>
      </c>
      <c r="D33" s="321" t="s">
        <v>11</v>
      </c>
      <c r="E33" s="322" t="s">
        <v>11</v>
      </c>
      <c r="F33" s="321" t="s">
        <v>11</v>
      </c>
      <c r="G33" s="322" t="s">
        <v>11</v>
      </c>
      <c r="H33" s="321"/>
      <c r="I33" s="322" t="s">
        <v>11</v>
      </c>
      <c r="J33" s="321">
        <f>H33*'Прил. 6'!$J$73</f>
        <v>0</v>
      </c>
      <c r="K33" s="322" t="s">
        <v>11</v>
      </c>
      <c r="L33" s="321">
        <f>J33*'Прил. 6'!$L$73</f>
        <v>0</v>
      </c>
      <c r="M33" s="322" t="s">
        <v>11</v>
      </c>
      <c r="N33" s="321">
        <f>L33*'Прил. 6'!$N$73</f>
        <v>0</v>
      </c>
      <c r="O33" s="322" t="s">
        <v>11</v>
      </c>
    </row>
    <row r="34" spans="1:15" x14ac:dyDescent="0.2">
      <c r="A34" s="320" t="s">
        <v>96</v>
      </c>
      <c r="B34" s="321" t="s">
        <v>11</v>
      </c>
      <c r="C34" s="322" t="s">
        <v>11</v>
      </c>
      <c r="D34" s="321" t="s">
        <v>11</v>
      </c>
      <c r="E34" s="322" t="s">
        <v>11</v>
      </c>
      <c r="F34" s="321" t="s">
        <v>11</v>
      </c>
      <c r="G34" s="322" t="s">
        <v>11</v>
      </c>
      <c r="H34" s="321"/>
      <c r="I34" s="322" t="s">
        <v>11</v>
      </c>
      <c r="J34" s="321">
        <f>H34*'Прил. 6'!$J$73</f>
        <v>0</v>
      </c>
      <c r="K34" s="322" t="s">
        <v>11</v>
      </c>
      <c r="L34" s="321">
        <f>J34*'Прил. 6'!$L$73</f>
        <v>0</v>
      </c>
      <c r="M34" s="322" t="s">
        <v>11</v>
      </c>
      <c r="N34" s="321">
        <f>L34*'Прил. 6'!$N$73</f>
        <v>0</v>
      </c>
      <c r="O34" s="322" t="s">
        <v>11</v>
      </c>
    </row>
    <row r="35" spans="1:15" x14ac:dyDescent="0.2">
      <c r="A35" s="320" t="s">
        <v>97</v>
      </c>
      <c r="B35" s="321" t="s">
        <v>11</v>
      </c>
      <c r="C35" s="322" t="s">
        <v>11</v>
      </c>
      <c r="D35" s="321" t="s">
        <v>11</v>
      </c>
      <c r="E35" s="322" t="s">
        <v>11</v>
      </c>
      <c r="F35" s="321" t="s">
        <v>11</v>
      </c>
      <c r="G35" s="322" t="s">
        <v>11</v>
      </c>
      <c r="H35" s="321"/>
      <c r="I35" s="322" t="s">
        <v>11</v>
      </c>
      <c r="J35" s="321">
        <f>H35*'Прил. 6'!$J$73</f>
        <v>0</v>
      </c>
      <c r="K35" s="322" t="s">
        <v>11</v>
      </c>
      <c r="L35" s="321">
        <f>J35*'Прил. 6'!$L$73</f>
        <v>0</v>
      </c>
      <c r="M35" s="322" t="s">
        <v>11</v>
      </c>
      <c r="N35" s="321">
        <f>L35*'Прил. 6'!$N$73</f>
        <v>0</v>
      </c>
      <c r="O35" s="322" t="s">
        <v>11</v>
      </c>
    </row>
    <row r="36" spans="1:15" x14ac:dyDescent="0.2">
      <c r="A36" s="320" t="s">
        <v>98</v>
      </c>
      <c r="B36" s="321" t="s">
        <v>11</v>
      </c>
      <c r="C36" s="322" t="s">
        <v>11</v>
      </c>
      <c r="D36" s="321" t="s">
        <v>11</v>
      </c>
      <c r="E36" s="322" t="s">
        <v>11</v>
      </c>
      <c r="F36" s="321" t="s">
        <v>11</v>
      </c>
      <c r="G36" s="322" t="s">
        <v>11</v>
      </c>
      <c r="H36" s="321"/>
      <c r="I36" s="322" t="s">
        <v>11</v>
      </c>
      <c r="J36" s="321">
        <f>H36*'Прил. 6'!$J$73</f>
        <v>0</v>
      </c>
      <c r="K36" s="322" t="s">
        <v>11</v>
      </c>
      <c r="L36" s="321">
        <f>J36*'Прил. 6'!$L$73</f>
        <v>0</v>
      </c>
      <c r="M36" s="322" t="s">
        <v>11</v>
      </c>
      <c r="N36" s="321">
        <f>L36*'Прил. 6'!$N$73</f>
        <v>0</v>
      </c>
      <c r="O36" s="322" t="s">
        <v>11</v>
      </c>
    </row>
    <row r="37" spans="1:15" x14ac:dyDescent="0.2">
      <c r="A37" s="320" t="s">
        <v>99</v>
      </c>
      <c r="B37" s="321" t="s">
        <v>11</v>
      </c>
      <c r="C37" s="322" t="s">
        <v>11</v>
      </c>
      <c r="D37" s="321" t="s">
        <v>11</v>
      </c>
      <c r="E37" s="322" t="s">
        <v>11</v>
      </c>
      <c r="F37" s="321" t="s">
        <v>11</v>
      </c>
      <c r="G37" s="322" t="s">
        <v>11</v>
      </c>
      <c r="H37" s="321"/>
      <c r="I37" s="322" t="s">
        <v>11</v>
      </c>
      <c r="J37" s="321">
        <f>H37*'Прил. 6'!$J$73</f>
        <v>0</v>
      </c>
      <c r="K37" s="322" t="s">
        <v>11</v>
      </c>
      <c r="L37" s="321">
        <f>J37*'Прил. 6'!$L$73</f>
        <v>0</v>
      </c>
      <c r="M37" s="322" t="s">
        <v>11</v>
      </c>
      <c r="N37" s="321">
        <f>L37*'Прил. 6'!$N$73</f>
        <v>0</v>
      </c>
      <c r="O37" s="322" t="s">
        <v>11</v>
      </c>
    </row>
    <row r="38" spans="1:15" x14ac:dyDescent="0.2">
      <c r="A38" s="320" t="s">
        <v>100</v>
      </c>
      <c r="B38" s="321" t="s">
        <v>11</v>
      </c>
      <c r="C38" s="322" t="s">
        <v>11</v>
      </c>
      <c r="D38" s="321" t="s">
        <v>11</v>
      </c>
      <c r="E38" s="322" t="s">
        <v>11</v>
      </c>
      <c r="F38" s="321" t="s">
        <v>11</v>
      </c>
      <c r="G38" s="322" t="s">
        <v>11</v>
      </c>
      <c r="H38" s="321"/>
      <c r="I38" s="322" t="s">
        <v>11</v>
      </c>
      <c r="J38" s="321">
        <f>H38*'Прил. 6'!$J$73</f>
        <v>0</v>
      </c>
      <c r="K38" s="322" t="s">
        <v>11</v>
      </c>
      <c r="L38" s="321">
        <f>J38*'Прил. 6'!$L$73</f>
        <v>0</v>
      </c>
      <c r="M38" s="322" t="s">
        <v>11</v>
      </c>
      <c r="N38" s="321">
        <f>L38*'Прил. 6'!$N$73</f>
        <v>0</v>
      </c>
      <c r="O38" s="322" t="s">
        <v>11</v>
      </c>
    </row>
    <row r="39" spans="1:15" x14ac:dyDescent="0.2">
      <c r="A39" s="320" t="s">
        <v>101</v>
      </c>
      <c r="B39" s="321" t="s">
        <v>11</v>
      </c>
      <c r="C39" s="322" t="s">
        <v>11</v>
      </c>
      <c r="D39" s="321" t="s">
        <v>11</v>
      </c>
      <c r="E39" s="322" t="s">
        <v>11</v>
      </c>
      <c r="F39" s="321" t="s">
        <v>11</v>
      </c>
      <c r="G39" s="322" t="s">
        <v>11</v>
      </c>
      <c r="H39" s="321"/>
      <c r="I39" s="322" t="s">
        <v>11</v>
      </c>
      <c r="J39" s="321">
        <f>H39*'Прил. 6'!$J$73</f>
        <v>0</v>
      </c>
      <c r="K39" s="322" t="s">
        <v>11</v>
      </c>
      <c r="L39" s="321">
        <f>J39*'Прил. 6'!$L$73</f>
        <v>0</v>
      </c>
      <c r="M39" s="322" t="s">
        <v>11</v>
      </c>
      <c r="N39" s="321">
        <f>L39*'Прил. 6'!$N$73</f>
        <v>0</v>
      </c>
      <c r="O39" s="322" t="s">
        <v>11</v>
      </c>
    </row>
    <row r="40" spans="1:15" ht="31.5" x14ac:dyDescent="0.2">
      <c r="A40" s="315" t="s">
        <v>6</v>
      </c>
      <c r="B40" s="316" t="s">
        <v>11</v>
      </c>
      <c r="C40" s="317" t="s">
        <v>11</v>
      </c>
      <c r="D40" s="316" t="s">
        <v>11</v>
      </c>
      <c r="E40" s="317" t="s">
        <v>11</v>
      </c>
      <c r="F40" s="316" t="s">
        <v>11</v>
      </c>
      <c r="G40" s="317" t="s">
        <v>11</v>
      </c>
      <c r="H40" s="316">
        <f>H41+H42+H43+H44+H45+H46+H47+H48+H49+H50</f>
        <v>0</v>
      </c>
      <c r="I40" s="317" t="s">
        <v>11</v>
      </c>
      <c r="J40" s="316">
        <f>J41+J42+J43+J44+J45+J46+J47+J48+J49+J50</f>
        <v>0</v>
      </c>
      <c r="K40" s="317" t="s">
        <v>11</v>
      </c>
      <c r="L40" s="316">
        <f>L41+L42+L43+L44+L45+L46+L47+L48+L49+L50</f>
        <v>0</v>
      </c>
      <c r="M40" s="317" t="s">
        <v>11</v>
      </c>
      <c r="N40" s="316">
        <f>N41+N42+N43+N44+N45+N46+N47+N48+N49+N50</f>
        <v>0</v>
      </c>
      <c r="O40" s="317" t="s">
        <v>11</v>
      </c>
    </row>
    <row r="41" spans="1:15" x14ac:dyDescent="0.2">
      <c r="A41" s="320" t="s">
        <v>92</v>
      </c>
      <c r="B41" s="321" t="s">
        <v>11</v>
      </c>
      <c r="C41" s="322" t="s">
        <v>11</v>
      </c>
      <c r="D41" s="321" t="s">
        <v>11</v>
      </c>
      <c r="E41" s="322" t="s">
        <v>11</v>
      </c>
      <c r="F41" s="321" t="s">
        <v>11</v>
      </c>
      <c r="G41" s="322" t="s">
        <v>11</v>
      </c>
      <c r="H41" s="321"/>
      <c r="I41" s="322" t="s">
        <v>11</v>
      </c>
      <c r="J41" s="321"/>
      <c r="K41" s="322" t="s">
        <v>11</v>
      </c>
      <c r="L41" s="321"/>
      <c r="M41" s="322" t="s">
        <v>11</v>
      </c>
      <c r="N41" s="321"/>
      <c r="O41" s="322" t="s">
        <v>11</v>
      </c>
    </row>
    <row r="42" spans="1:15" x14ac:dyDescent="0.2">
      <c r="A42" s="320" t="s">
        <v>93</v>
      </c>
      <c r="B42" s="321" t="s">
        <v>11</v>
      </c>
      <c r="C42" s="322" t="s">
        <v>11</v>
      </c>
      <c r="D42" s="321" t="s">
        <v>11</v>
      </c>
      <c r="E42" s="322" t="s">
        <v>11</v>
      </c>
      <c r="F42" s="321" t="s">
        <v>11</v>
      </c>
      <c r="G42" s="322" t="s">
        <v>11</v>
      </c>
      <c r="H42" s="321"/>
      <c r="I42" s="322" t="s">
        <v>11</v>
      </c>
      <c r="J42" s="321"/>
      <c r="K42" s="322" t="s">
        <v>11</v>
      </c>
      <c r="L42" s="321"/>
      <c r="M42" s="322" t="s">
        <v>11</v>
      </c>
      <c r="N42" s="321"/>
      <c r="O42" s="322" t="s">
        <v>11</v>
      </c>
    </row>
    <row r="43" spans="1:15" x14ac:dyDescent="0.2">
      <c r="A43" s="320" t="s">
        <v>94</v>
      </c>
      <c r="B43" s="321" t="s">
        <v>11</v>
      </c>
      <c r="C43" s="322" t="s">
        <v>11</v>
      </c>
      <c r="D43" s="321" t="s">
        <v>11</v>
      </c>
      <c r="E43" s="322" t="s">
        <v>11</v>
      </c>
      <c r="F43" s="321" t="s">
        <v>11</v>
      </c>
      <c r="G43" s="322" t="s">
        <v>11</v>
      </c>
      <c r="H43" s="321"/>
      <c r="I43" s="322" t="s">
        <v>11</v>
      </c>
      <c r="J43" s="321"/>
      <c r="K43" s="322" t="s">
        <v>11</v>
      </c>
      <c r="L43" s="321"/>
      <c r="M43" s="322" t="s">
        <v>11</v>
      </c>
      <c r="N43" s="321"/>
      <c r="O43" s="322" t="s">
        <v>11</v>
      </c>
    </row>
    <row r="44" spans="1:15" x14ac:dyDescent="0.2">
      <c r="A44" s="320" t="s">
        <v>95</v>
      </c>
      <c r="B44" s="321" t="s">
        <v>11</v>
      </c>
      <c r="C44" s="322" t="s">
        <v>11</v>
      </c>
      <c r="D44" s="321" t="s">
        <v>11</v>
      </c>
      <c r="E44" s="322" t="s">
        <v>11</v>
      </c>
      <c r="F44" s="321" t="s">
        <v>11</v>
      </c>
      <c r="G44" s="322" t="s">
        <v>11</v>
      </c>
      <c r="H44" s="321"/>
      <c r="I44" s="322" t="s">
        <v>11</v>
      </c>
      <c r="J44" s="321"/>
      <c r="K44" s="322" t="s">
        <v>11</v>
      </c>
      <c r="L44" s="321"/>
      <c r="M44" s="322" t="s">
        <v>11</v>
      </c>
      <c r="N44" s="321"/>
      <c r="O44" s="322" t="s">
        <v>11</v>
      </c>
    </row>
    <row r="45" spans="1:15" x14ac:dyDescent="0.2">
      <c r="A45" s="320" t="s">
        <v>96</v>
      </c>
      <c r="B45" s="321" t="s">
        <v>11</v>
      </c>
      <c r="C45" s="322" t="s">
        <v>11</v>
      </c>
      <c r="D45" s="321" t="s">
        <v>11</v>
      </c>
      <c r="E45" s="322" t="s">
        <v>11</v>
      </c>
      <c r="F45" s="321" t="s">
        <v>11</v>
      </c>
      <c r="G45" s="322" t="s">
        <v>11</v>
      </c>
      <c r="H45" s="321"/>
      <c r="I45" s="322" t="s">
        <v>11</v>
      </c>
      <c r="J45" s="321"/>
      <c r="K45" s="322" t="s">
        <v>11</v>
      </c>
      <c r="L45" s="321"/>
      <c r="M45" s="322" t="s">
        <v>11</v>
      </c>
      <c r="N45" s="321"/>
      <c r="O45" s="322" t="s">
        <v>11</v>
      </c>
    </row>
    <row r="46" spans="1:15" x14ac:dyDescent="0.2">
      <c r="A46" s="320" t="s">
        <v>97</v>
      </c>
      <c r="B46" s="321" t="s">
        <v>11</v>
      </c>
      <c r="C46" s="322" t="s">
        <v>11</v>
      </c>
      <c r="D46" s="321" t="s">
        <v>11</v>
      </c>
      <c r="E46" s="322" t="s">
        <v>11</v>
      </c>
      <c r="F46" s="321" t="s">
        <v>11</v>
      </c>
      <c r="G46" s="322" t="s">
        <v>11</v>
      </c>
      <c r="H46" s="321"/>
      <c r="I46" s="322" t="s">
        <v>11</v>
      </c>
      <c r="J46" s="321"/>
      <c r="K46" s="322" t="s">
        <v>11</v>
      </c>
      <c r="L46" s="321"/>
      <c r="M46" s="322" t="s">
        <v>11</v>
      </c>
      <c r="N46" s="321"/>
      <c r="O46" s="322" t="s">
        <v>11</v>
      </c>
    </row>
    <row r="47" spans="1:15" x14ac:dyDescent="0.2">
      <c r="A47" s="320" t="s">
        <v>98</v>
      </c>
      <c r="B47" s="321" t="s">
        <v>11</v>
      </c>
      <c r="C47" s="322" t="s">
        <v>11</v>
      </c>
      <c r="D47" s="321" t="s">
        <v>11</v>
      </c>
      <c r="E47" s="322" t="s">
        <v>11</v>
      </c>
      <c r="F47" s="321" t="s">
        <v>11</v>
      </c>
      <c r="G47" s="322" t="s">
        <v>11</v>
      </c>
      <c r="H47" s="321"/>
      <c r="I47" s="322" t="s">
        <v>11</v>
      </c>
      <c r="J47" s="321"/>
      <c r="K47" s="322" t="s">
        <v>11</v>
      </c>
      <c r="L47" s="321"/>
      <c r="M47" s="322" t="s">
        <v>11</v>
      </c>
      <c r="N47" s="321"/>
      <c r="O47" s="322" t="s">
        <v>11</v>
      </c>
    </row>
    <row r="48" spans="1:15" x14ac:dyDescent="0.2">
      <c r="A48" s="320" t="s">
        <v>99</v>
      </c>
      <c r="B48" s="321" t="s">
        <v>11</v>
      </c>
      <c r="C48" s="322" t="s">
        <v>11</v>
      </c>
      <c r="D48" s="321" t="s">
        <v>11</v>
      </c>
      <c r="E48" s="322" t="s">
        <v>11</v>
      </c>
      <c r="F48" s="321" t="s">
        <v>11</v>
      </c>
      <c r="G48" s="322" t="s">
        <v>11</v>
      </c>
      <c r="H48" s="321"/>
      <c r="I48" s="322" t="s">
        <v>11</v>
      </c>
      <c r="J48" s="321"/>
      <c r="K48" s="322" t="s">
        <v>11</v>
      </c>
      <c r="L48" s="321"/>
      <c r="M48" s="322" t="s">
        <v>11</v>
      </c>
      <c r="N48" s="321"/>
      <c r="O48" s="322" t="s">
        <v>11</v>
      </c>
    </row>
    <row r="49" spans="1:15" x14ac:dyDescent="0.2">
      <c r="A49" s="320" t="s">
        <v>100</v>
      </c>
      <c r="B49" s="321" t="s">
        <v>11</v>
      </c>
      <c r="C49" s="322" t="s">
        <v>11</v>
      </c>
      <c r="D49" s="321" t="s">
        <v>11</v>
      </c>
      <c r="E49" s="322" t="s">
        <v>11</v>
      </c>
      <c r="F49" s="321" t="s">
        <v>11</v>
      </c>
      <c r="G49" s="322" t="s">
        <v>11</v>
      </c>
      <c r="H49" s="321"/>
      <c r="I49" s="322" t="s">
        <v>11</v>
      </c>
      <c r="J49" s="321"/>
      <c r="K49" s="322" t="s">
        <v>11</v>
      </c>
      <c r="L49" s="321"/>
      <c r="M49" s="322" t="s">
        <v>11</v>
      </c>
      <c r="N49" s="321"/>
      <c r="O49" s="322" t="s">
        <v>11</v>
      </c>
    </row>
    <row r="50" spans="1:15" x14ac:dyDescent="0.2">
      <c r="A50" s="320" t="s">
        <v>101</v>
      </c>
      <c r="B50" s="321" t="s">
        <v>11</v>
      </c>
      <c r="C50" s="322" t="s">
        <v>11</v>
      </c>
      <c r="D50" s="321" t="s">
        <v>11</v>
      </c>
      <c r="E50" s="322" t="s">
        <v>11</v>
      </c>
      <c r="F50" s="321" t="s">
        <v>11</v>
      </c>
      <c r="G50" s="322" t="s">
        <v>11</v>
      </c>
      <c r="H50" s="321"/>
      <c r="I50" s="322" t="s">
        <v>11</v>
      </c>
      <c r="J50" s="321"/>
      <c r="K50" s="322" t="s">
        <v>11</v>
      </c>
      <c r="L50" s="321"/>
      <c r="M50" s="322" t="s">
        <v>11</v>
      </c>
      <c r="N50" s="321"/>
      <c r="O50" s="322" t="s">
        <v>11</v>
      </c>
    </row>
    <row r="51" spans="1:15" ht="31.5" x14ac:dyDescent="0.2">
      <c r="A51" s="330" t="s">
        <v>214</v>
      </c>
      <c r="B51" s="331">
        <f>B52+B53+B54+B55+B56+B57+B58+B59+B60+B61</f>
        <v>0</v>
      </c>
      <c r="C51" s="332" t="s">
        <v>11</v>
      </c>
      <c r="D51" s="331">
        <f>D52+D53+D54+D55+D56+D57+D58+D59+D60+D61</f>
        <v>0</v>
      </c>
      <c r="E51" s="332" t="s">
        <v>11</v>
      </c>
      <c r="F51" s="331">
        <f>F52+F53+F54+F55+F56+F57+F58+F59+F60+F61</f>
        <v>0</v>
      </c>
      <c r="G51" s="332" t="s">
        <v>11</v>
      </c>
      <c r="H51" s="331">
        <f>H52+H53+H54+H55+H56+H57+H58+H59+H60+H61</f>
        <v>0</v>
      </c>
      <c r="I51" s="333" t="s">
        <v>11</v>
      </c>
      <c r="J51" s="331">
        <f>J52+J53+J54+J55+J56+J57+J58+J59+J60+J61</f>
        <v>0</v>
      </c>
      <c r="K51" s="333" t="s">
        <v>11</v>
      </c>
      <c r="L51" s="331">
        <f>L52+L53+L54+L55+L56+L57+L58+L59+L60+L61</f>
        <v>0</v>
      </c>
      <c r="M51" s="333" t="s">
        <v>11</v>
      </c>
      <c r="N51" s="331">
        <f>N52+N53+N54+N55+N56+N57+N58+N59+N60+N61</f>
        <v>0</v>
      </c>
      <c r="O51" s="333" t="s">
        <v>11</v>
      </c>
    </row>
    <row r="52" spans="1:15" x14ac:dyDescent="0.2">
      <c r="A52" s="320" t="s">
        <v>92</v>
      </c>
      <c r="B52" s="321"/>
      <c r="C52" s="322" t="s">
        <v>11</v>
      </c>
      <c r="D52" s="321"/>
      <c r="E52" s="322" t="s">
        <v>11</v>
      </c>
      <c r="F52" s="321"/>
      <c r="G52" s="322" t="s">
        <v>11</v>
      </c>
      <c r="H52" s="321">
        <f>ROUND(H18+H30+H41,0)</f>
        <v>0</v>
      </c>
      <c r="I52" s="322" t="s">
        <v>11</v>
      </c>
      <c r="J52" s="321">
        <f>ROUND(J18+J30+J41,0)</f>
        <v>0</v>
      </c>
      <c r="K52" s="322" t="s">
        <v>11</v>
      </c>
      <c r="L52" s="321">
        <f>ROUND(L18+L30+L41,0)</f>
        <v>0</v>
      </c>
      <c r="M52" s="322" t="s">
        <v>11</v>
      </c>
      <c r="N52" s="321">
        <f>ROUND(N18+N30+N41,0)</f>
        <v>0</v>
      </c>
      <c r="O52" s="322" t="s">
        <v>11</v>
      </c>
    </row>
    <row r="53" spans="1:15" x14ac:dyDescent="0.2">
      <c r="A53" s="320" t="s">
        <v>93</v>
      </c>
      <c r="B53" s="321"/>
      <c r="C53" s="322" t="s">
        <v>11</v>
      </c>
      <c r="D53" s="321"/>
      <c r="E53" s="322" t="s">
        <v>11</v>
      </c>
      <c r="F53" s="321"/>
      <c r="G53" s="322" t="s">
        <v>11</v>
      </c>
      <c r="H53" s="321">
        <f t="shared" ref="H53:J61" si="11">ROUND(H19+H31+H42,0)</f>
        <v>0</v>
      </c>
      <c r="I53" s="322" t="s">
        <v>11</v>
      </c>
      <c r="J53" s="321">
        <f t="shared" si="11"/>
        <v>0</v>
      </c>
      <c r="K53" s="322" t="s">
        <v>11</v>
      </c>
      <c r="L53" s="321">
        <f t="shared" ref="L53:L61" si="12">ROUND(L19+L31+L42,0)</f>
        <v>0</v>
      </c>
      <c r="M53" s="322" t="s">
        <v>11</v>
      </c>
      <c r="N53" s="321">
        <f t="shared" ref="N53:N61" si="13">ROUND(N19+N31+N42,0)</f>
        <v>0</v>
      </c>
      <c r="O53" s="322" t="s">
        <v>11</v>
      </c>
    </row>
    <row r="54" spans="1:15" x14ac:dyDescent="0.2">
      <c r="A54" s="320" t="s">
        <v>94</v>
      </c>
      <c r="B54" s="321"/>
      <c r="C54" s="322" t="s">
        <v>11</v>
      </c>
      <c r="D54" s="321"/>
      <c r="E54" s="322" t="s">
        <v>11</v>
      </c>
      <c r="F54" s="321"/>
      <c r="G54" s="322" t="s">
        <v>11</v>
      </c>
      <c r="H54" s="321">
        <f t="shared" si="11"/>
        <v>0</v>
      </c>
      <c r="I54" s="322" t="s">
        <v>11</v>
      </c>
      <c r="J54" s="321">
        <f t="shared" si="11"/>
        <v>0</v>
      </c>
      <c r="K54" s="322" t="s">
        <v>11</v>
      </c>
      <c r="L54" s="321">
        <f t="shared" si="12"/>
        <v>0</v>
      </c>
      <c r="M54" s="322" t="s">
        <v>11</v>
      </c>
      <c r="N54" s="321">
        <f t="shared" si="13"/>
        <v>0</v>
      </c>
      <c r="O54" s="322" t="s">
        <v>11</v>
      </c>
    </row>
    <row r="55" spans="1:15" x14ac:dyDescent="0.2">
      <c r="A55" s="320" t="s">
        <v>95</v>
      </c>
      <c r="B55" s="321"/>
      <c r="C55" s="322" t="s">
        <v>11</v>
      </c>
      <c r="D55" s="321"/>
      <c r="E55" s="322" t="s">
        <v>11</v>
      </c>
      <c r="F55" s="321"/>
      <c r="G55" s="322" t="s">
        <v>11</v>
      </c>
      <c r="H55" s="321">
        <f t="shared" si="11"/>
        <v>0</v>
      </c>
      <c r="I55" s="322" t="s">
        <v>11</v>
      </c>
      <c r="J55" s="321">
        <f t="shared" si="11"/>
        <v>0</v>
      </c>
      <c r="K55" s="322" t="s">
        <v>11</v>
      </c>
      <c r="L55" s="321">
        <f t="shared" si="12"/>
        <v>0</v>
      </c>
      <c r="M55" s="322" t="s">
        <v>11</v>
      </c>
      <c r="N55" s="321">
        <f t="shared" si="13"/>
        <v>0</v>
      </c>
      <c r="O55" s="322" t="s">
        <v>11</v>
      </c>
    </row>
    <row r="56" spans="1:15" x14ac:dyDescent="0.2">
      <c r="A56" s="320" t="s">
        <v>96</v>
      </c>
      <c r="B56" s="321"/>
      <c r="C56" s="322" t="s">
        <v>11</v>
      </c>
      <c r="D56" s="321"/>
      <c r="E56" s="322" t="s">
        <v>11</v>
      </c>
      <c r="F56" s="321"/>
      <c r="G56" s="322" t="s">
        <v>11</v>
      </c>
      <c r="H56" s="321">
        <f t="shared" si="11"/>
        <v>0</v>
      </c>
      <c r="I56" s="322" t="s">
        <v>11</v>
      </c>
      <c r="J56" s="321">
        <f t="shared" si="11"/>
        <v>0</v>
      </c>
      <c r="K56" s="322" t="s">
        <v>11</v>
      </c>
      <c r="L56" s="321">
        <f t="shared" si="12"/>
        <v>0</v>
      </c>
      <c r="M56" s="322" t="s">
        <v>11</v>
      </c>
      <c r="N56" s="321">
        <f t="shared" si="13"/>
        <v>0</v>
      </c>
      <c r="O56" s="322" t="s">
        <v>11</v>
      </c>
    </row>
    <row r="57" spans="1:15" x14ac:dyDescent="0.2">
      <c r="A57" s="320" t="s">
        <v>97</v>
      </c>
      <c r="B57" s="321"/>
      <c r="C57" s="322" t="s">
        <v>11</v>
      </c>
      <c r="D57" s="321"/>
      <c r="E57" s="322" t="s">
        <v>11</v>
      </c>
      <c r="F57" s="321"/>
      <c r="G57" s="322" t="s">
        <v>11</v>
      </c>
      <c r="H57" s="321">
        <f t="shared" si="11"/>
        <v>0</v>
      </c>
      <c r="I57" s="322" t="s">
        <v>11</v>
      </c>
      <c r="J57" s="321">
        <f t="shared" si="11"/>
        <v>0</v>
      </c>
      <c r="K57" s="322" t="s">
        <v>11</v>
      </c>
      <c r="L57" s="321">
        <f t="shared" si="12"/>
        <v>0</v>
      </c>
      <c r="M57" s="322" t="s">
        <v>11</v>
      </c>
      <c r="N57" s="321">
        <f t="shared" si="13"/>
        <v>0</v>
      </c>
      <c r="O57" s="322" t="s">
        <v>11</v>
      </c>
    </row>
    <row r="58" spans="1:15" x14ac:dyDescent="0.2">
      <c r="A58" s="320" t="s">
        <v>98</v>
      </c>
      <c r="B58" s="321"/>
      <c r="C58" s="322" t="s">
        <v>11</v>
      </c>
      <c r="D58" s="321"/>
      <c r="E58" s="322" t="s">
        <v>11</v>
      </c>
      <c r="F58" s="321"/>
      <c r="G58" s="322" t="s">
        <v>11</v>
      </c>
      <c r="H58" s="321">
        <f t="shared" si="11"/>
        <v>0</v>
      </c>
      <c r="I58" s="322" t="s">
        <v>11</v>
      </c>
      <c r="J58" s="321">
        <f t="shared" si="11"/>
        <v>0</v>
      </c>
      <c r="K58" s="322" t="s">
        <v>11</v>
      </c>
      <c r="L58" s="321">
        <f t="shared" si="12"/>
        <v>0</v>
      </c>
      <c r="M58" s="322" t="s">
        <v>11</v>
      </c>
      <c r="N58" s="321">
        <f t="shared" si="13"/>
        <v>0</v>
      </c>
      <c r="O58" s="322" t="s">
        <v>11</v>
      </c>
    </row>
    <row r="59" spans="1:15" x14ac:dyDescent="0.2">
      <c r="A59" s="320" t="s">
        <v>99</v>
      </c>
      <c r="B59" s="321"/>
      <c r="C59" s="322" t="s">
        <v>11</v>
      </c>
      <c r="D59" s="321"/>
      <c r="E59" s="322" t="s">
        <v>11</v>
      </c>
      <c r="F59" s="321"/>
      <c r="G59" s="322" t="s">
        <v>11</v>
      </c>
      <c r="H59" s="321">
        <f t="shared" si="11"/>
        <v>0</v>
      </c>
      <c r="I59" s="322" t="s">
        <v>11</v>
      </c>
      <c r="J59" s="321">
        <f t="shared" si="11"/>
        <v>0</v>
      </c>
      <c r="K59" s="322" t="s">
        <v>11</v>
      </c>
      <c r="L59" s="321">
        <f t="shared" si="12"/>
        <v>0</v>
      </c>
      <c r="M59" s="322" t="s">
        <v>11</v>
      </c>
      <c r="N59" s="321">
        <f t="shared" si="13"/>
        <v>0</v>
      </c>
      <c r="O59" s="322" t="s">
        <v>11</v>
      </c>
    </row>
    <row r="60" spans="1:15" x14ac:dyDescent="0.2">
      <c r="A60" s="320" t="s">
        <v>100</v>
      </c>
      <c r="B60" s="321"/>
      <c r="C60" s="322" t="s">
        <v>11</v>
      </c>
      <c r="D60" s="321"/>
      <c r="E60" s="322" t="s">
        <v>11</v>
      </c>
      <c r="F60" s="321"/>
      <c r="G60" s="322" t="s">
        <v>11</v>
      </c>
      <c r="H60" s="321">
        <f t="shared" si="11"/>
        <v>0</v>
      </c>
      <c r="I60" s="322" t="s">
        <v>11</v>
      </c>
      <c r="J60" s="321">
        <f t="shared" si="11"/>
        <v>0</v>
      </c>
      <c r="K60" s="322" t="s">
        <v>11</v>
      </c>
      <c r="L60" s="321">
        <f t="shared" si="12"/>
        <v>0</v>
      </c>
      <c r="M60" s="322" t="s">
        <v>11</v>
      </c>
      <c r="N60" s="321">
        <f t="shared" si="13"/>
        <v>0</v>
      </c>
      <c r="O60" s="322" t="s">
        <v>11</v>
      </c>
    </row>
    <row r="61" spans="1:15" x14ac:dyDescent="0.2">
      <c r="A61" s="320" t="s">
        <v>101</v>
      </c>
      <c r="B61" s="321"/>
      <c r="C61" s="322" t="s">
        <v>11</v>
      </c>
      <c r="D61" s="321"/>
      <c r="E61" s="322" t="s">
        <v>11</v>
      </c>
      <c r="F61" s="321"/>
      <c r="G61" s="322" t="s">
        <v>11</v>
      </c>
      <c r="H61" s="321">
        <f t="shared" si="11"/>
        <v>0</v>
      </c>
      <c r="I61" s="322" t="s">
        <v>11</v>
      </c>
      <c r="J61" s="321">
        <f t="shared" si="11"/>
        <v>0</v>
      </c>
      <c r="K61" s="322" t="s">
        <v>11</v>
      </c>
      <c r="L61" s="321">
        <f t="shared" si="12"/>
        <v>0</v>
      </c>
      <c r="M61" s="322" t="s">
        <v>11</v>
      </c>
      <c r="N61" s="321">
        <f t="shared" si="13"/>
        <v>0</v>
      </c>
      <c r="O61" s="322" t="s">
        <v>11</v>
      </c>
    </row>
    <row r="62" spans="1:15" s="301" customFormat="1" ht="47.25" x14ac:dyDescent="0.2">
      <c r="A62" s="334" t="s">
        <v>215</v>
      </c>
      <c r="B62" s="335">
        <f>ROUND(B6-B51,0)</f>
        <v>0</v>
      </c>
      <c r="C62" s="336" t="s">
        <v>11</v>
      </c>
      <c r="D62" s="335">
        <f>ROUND(D6-D51,0)</f>
        <v>0</v>
      </c>
      <c r="E62" s="336" t="s">
        <v>11</v>
      </c>
      <c r="F62" s="335">
        <f>ROUND(F6-F51,0)</f>
        <v>0</v>
      </c>
      <c r="G62" s="336" t="s">
        <v>11</v>
      </c>
      <c r="H62" s="335">
        <f>ROUND(H6-H51,0)</f>
        <v>0</v>
      </c>
      <c r="I62" s="336" t="s">
        <v>11</v>
      </c>
      <c r="J62" s="335">
        <f>ROUND(J6-J51,0)</f>
        <v>0</v>
      </c>
      <c r="K62" s="336" t="s">
        <v>11</v>
      </c>
      <c r="L62" s="335">
        <f>ROUND(L6-L51,0)</f>
        <v>0</v>
      </c>
      <c r="M62" s="336" t="s">
        <v>11</v>
      </c>
      <c r="N62" s="335">
        <f>ROUND(N6-N51,0)</f>
        <v>0</v>
      </c>
      <c r="O62" s="336" t="s">
        <v>11</v>
      </c>
    </row>
  </sheetData>
  <mergeCells count="3">
    <mergeCell ref="A1:O1"/>
    <mergeCell ref="N2:O2"/>
    <mergeCell ref="A3:O3"/>
  </mergeCells>
  <printOptions horizontalCentered="1"/>
  <pageMargins left="0" right="0" top="0" bottom="0" header="0" footer="0"/>
  <pageSetup paperSize="9" scale="67" fitToHeight="2" orientation="landscape" horizontalDpi="300" verticalDpi="300" r:id="rId1"/>
  <rowBreaks count="1" manualBreakCount="1">
    <brk id="3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zoomScaleNormal="100" workbookViewId="0">
      <selection activeCell="A2" sqref="A2"/>
    </sheetView>
  </sheetViews>
  <sheetFormatPr defaultRowHeight="15.75" x14ac:dyDescent="0.2"/>
  <cols>
    <col min="1" max="1" width="45.85546875" style="302" customWidth="1"/>
    <col min="2" max="2" width="14.85546875" style="302" customWidth="1"/>
    <col min="3" max="3" width="14.7109375" style="302" customWidth="1"/>
    <col min="4" max="4" width="10.7109375" style="302" customWidth="1"/>
    <col min="5" max="5" width="14.5703125" style="337" customWidth="1"/>
    <col min="6" max="6" width="10.7109375" style="337" customWidth="1"/>
    <col min="7" max="7" width="13.28515625" style="301" customWidth="1"/>
    <col min="8" max="8" width="10.7109375" style="301" customWidth="1"/>
    <col min="9" max="9" width="14.85546875" style="319" customWidth="1"/>
    <col min="10" max="10" width="10.7109375" style="319" customWidth="1"/>
    <col min="11" max="11" width="15.85546875" style="319" customWidth="1"/>
    <col min="12" max="12" width="10.7109375" style="319" customWidth="1"/>
    <col min="13" max="13" width="15.5703125" style="319" customWidth="1"/>
    <col min="14" max="14" width="10.7109375" style="319" customWidth="1"/>
    <col min="15" max="16384" width="9.140625" style="319"/>
  </cols>
  <sheetData>
    <row r="1" spans="1:14" s="301" customFormat="1" x14ac:dyDescent="0.2">
      <c r="A1" s="338">
        <v>137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</row>
    <row r="2" spans="1:14" s="301" customFormat="1" ht="35.25" customHeight="1" x14ac:dyDescent="0.2">
      <c r="A2" s="302"/>
      <c r="B2" s="302"/>
      <c r="C2" s="302"/>
      <c r="D2" s="302"/>
      <c r="M2" s="339" t="s">
        <v>216</v>
      </c>
      <c r="N2" s="339"/>
    </row>
    <row r="3" spans="1:14" s="301" customFormat="1" ht="18.75" x14ac:dyDescent="0.2">
      <c r="A3" s="304" t="s">
        <v>217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</row>
    <row r="4" spans="1:14" s="301" customFormat="1" x14ac:dyDescent="0.2">
      <c r="A4" s="305"/>
      <c r="B4" s="305"/>
      <c r="C4" s="305"/>
      <c r="D4" s="305"/>
      <c r="E4" s="305"/>
      <c r="F4" s="305"/>
      <c r="N4" s="306" t="s">
        <v>0</v>
      </c>
    </row>
    <row r="5" spans="1:14" s="301" customFormat="1" ht="42.75" x14ac:dyDescent="0.2">
      <c r="A5" s="307" t="s">
        <v>1</v>
      </c>
      <c r="B5" s="308" t="s">
        <v>25</v>
      </c>
      <c r="C5" s="308" t="s">
        <v>26</v>
      </c>
      <c r="D5" s="308" t="s">
        <v>20</v>
      </c>
      <c r="E5" s="308" t="s">
        <v>27</v>
      </c>
      <c r="F5" s="308" t="s">
        <v>20</v>
      </c>
      <c r="G5" s="308" t="s">
        <v>28</v>
      </c>
      <c r="H5" s="308" t="s">
        <v>20</v>
      </c>
      <c r="I5" s="308" t="s">
        <v>29</v>
      </c>
      <c r="J5" s="308" t="s">
        <v>20</v>
      </c>
      <c r="K5" s="308" t="s">
        <v>30</v>
      </c>
      <c r="L5" s="308" t="s">
        <v>20</v>
      </c>
      <c r="M5" s="308" t="s">
        <v>31</v>
      </c>
      <c r="N5" s="308" t="s">
        <v>20</v>
      </c>
    </row>
    <row r="6" spans="1:14" s="301" customFormat="1" ht="30" x14ac:dyDescent="0.2">
      <c r="A6" s="340" t="s">
        <v>218</v>
      </c>
      <c r="B6" s="341"/>
      <c r="C6" s="341"/>
      <c r="D6" s="223">
        <f>IF(B6=0,0,C6/B6)</f>
        <v>0</v>
      </c>
      <c r="E6" s="341"/>
      <c r="F6" s="223">
        <f>IF(C6=0,0,E6/C6)</f>
        <v>0</v>
      </c>
      <c r="G6" s="341"/>
      <c r="H6" s="223">
        <f>IF(E6=0,0,G6/E6)</f>
        <v>0</v>
      </c>
      <c r="I6" s="341">
        <f>G6*I9</f>
        <v>0</v>
      </c>
      <c r="J6" s="223">
        <f>IF(G6=0,0,I6/G6)</f>
        <v>0</v>
      </c>
      <c r="K6" s="341">
        <f>I6*K9</f>
        <v>0</v>
      </c>
      <c r="L6" s="223">
        <f>IF(I6=0,0,K6/I6)</f>
        <v>0</v>
      </c>
      <c r="M6" s="341">
        <f>K6*M9</f>
        <v>0</v>
      </c>
      <c r="N6" s="223">
        <f>IF(K6=0,0,M6/K6)</f>
        <v>0</v>
      </c>
    </row>
    <row r="7" spans="1:14" s="329" customFormat="1" x14ac:dyDescent="0.2">
      <c r="A7" s="342" t="s">
        <v>219</v>
      </c>
      <c r="B7" s="343">
        <f>IF(B6=0,0,(B20/B6))</f>
        <v>0</v>
      </c>
      <c r="C7" s="343">
        <f>IF(C6=0,0,(C20/C6))</f>
        <v>0</v>
      </c>
      <c r="D7" s="223">
        <f>IF(B7=0,0,C7/B7)</f>
        <v>0</v>
      </c>
      <c r="E7" s="343">
        <f>IF(E6=0,0,(E10/E6))</f>
        <v>0</v>
      </c>
      <c r="F7" s="223">
        <f>IF(C7=0,0,E7/C7)</f>
        <v>0</v>
      </c>
      <c r="G7" s="344">
        <f>ROUND(AVERAGE(C7,E7),4)</f>
        <v>0</v>
      </c>
      <c r="H7" s="223">
        <f>IF(E7=0,0,G7/E7)</f>
        <v>0</v>
      </c>
      <c r="I7" s="344">
        <f>G7</f>
        <v>0</v>
      </c>
      <c r="J7" s="223">
        <f>IF(G7=0,0,I7/G7)</f>
        <v>0</v>
      </c>
      <c r="K7" s="344">
        <f>I7</f>
        <v>0</v>
      </c>
      <c r="L7" s="223">
        <f>IF(I7=0,0,K7/I7)</f>
        <v>0</v>
      </c>
      <c r="M7" s="344">
        <f>K7</f>
        <v>0</v>
      </c>
      <c r="N7" s="223">
        <f>IF(K7=0,0,M7/K7)</f>
        <v>0</v>
      </c>
    </row>
    <row r="8" spans="1:14" s="301" customFormat="1" x14ac:dyDescent="0.2">
      <c r="A8" s="345" t="s">
        <v>122</v>
      </c>
      <c r="B8" s="343">
        <f>IF(B20=0,0,B21/B20)</f>
        <v>0</v>
      </c>
      <c r="C8" s="343">
        <f>IF(C20=0,0,C21/C20)</f>
        <v>0</v>
      </c>
      <c r="D8" s="346" t="s">
        <v>11</v>
      </c>
      <c r="E8" s="343">
        <f>IF(E20=0,0,E21/E20)</f>
        <v>0</v>
      </c>
      <c r="F8" s="346" t="s">
        <v>11</v>
      </c>
      <c r="G8" s="238">
        <f>ROUND(IF(AVERAGE(C8,E8)&gt;1,1,AVERAGE(C8,E8)),4)</f>
        <v>0</v>
      </c>
      <c r="H8" s="346" t="s">
        <v>11</v>
      </c>
      <c r="I8" s="238">
        <f>G8</f>
        <v>0</v>
      </c>
      <c r="J8" s="346" t="s">
        <v>11</v>
      </c>
      <c r="K8" s="238">
        <f>I8</f>
        <v>0</v>
      </c>
      <c r="L8" s="346" t="s">
        <v>11</v>
      </c>
      <c r="M8" s="238">
        <f>K8</f>
        <v>0</v>
      </c>
      <c r="N8" s="346" t="s">
        <v>11</v>
      </c>
    </row>
    <row r="9" spans="1:14" s="301" customFormat="1" x14ac:dyDescent="0.2">
      <c r="A9" s="347" t="s">
        <v>171</v>
      </c>
      <c r="B9" s="348" t="s">
        <v>11</v>
      </c>
      <c r="C9" s="348" t="s">
        <v>11</v>
      </c>
      <c r="D9" s="348" t="s">
        <v>11</v>
      </c>
      <c r="E9" s="348" t="s">
        <v>11</v>
      </c>
      <c r="F9" s="348" t="s">
        <v>11</v>
      </c>
      <c r="G9" s="349"/>
      <c r="H9" s="348" t="s">
        <v>11</v>
      </c>
      <c r="I9" s="349"/>
      <c r="J9" s="348" t="s">
        <v>11</v>
      </c>
      <c r="K9" s="349"/>
      <c r="L9" s="348" t="s">
        <v>11</v>
      </c>
      <c r="M9" s="349"/>
      <c r="N9" s="348" t="s">
        <v>11</v>
      </c>
    </row>
    <row r="10" spans="1:14" s="301" customFormat="1" ht="19.5" customHeight="1" x14ac:dyDescent="0.2">
      <c r="A10" s="340" t="s">
        <v>220</v>
      </c>
      <c r="B10" s="341"/>
      <c r="C10" s="341"/>
      <c r="D10" s="223">
        <f t="shared" ref="D10:D11" si="0">IF(B10=0,0,C10/B10)</f>
        <v>0</v>
      </c>
      <c r="E10" s="341"/>
      <c r="F10" s="223">
        <f t="shared" ref="F10:F11" si="1">IF(C10=0,0,E10/C10)</f>
        <v>0</v>
      </c>
      <c r="G10" s="341">
        <f>ROUND(G6*G7,0)</f>
        <v>0</v>
      </c>
      <c r="H10" s="223">
        <f t="shared" ref="H10:H11" si="2">IF(E10=0,0,G10/E10)</f>
        <v>0</v>
      </c>
      <c r="I10" s="341">
        <f>I6*I7</f>
        <v>0</v>
      </c>
      <c r="J10" s="223">
        <f t="shared" ref="J10:J11" si="3">IF(G10=0,0,I10/G10)</f>
        <v>0</v>
      </c>
      <c r="K10" s="341">
        <f>K6*K7</f>
        <v>0</v>
      </c>
      <c r="L10" s="223">
        <f t="shared" ref="L10:L11" si="4">IF(I10=0,0,K10/I10)</f>
        <v>0</v>
      </c>
      <c r="M10" s="341">
        <f>M6*M7</f>
        <v>0</v>
      </c>
      <c r="N10" s="223">
        <f t="shared" ref="N10:N11" si="5">IF(K10=0,0,M10/K10)</f>
        <v>0</v>
      </c>
    </row>
    <row r="11" spans="1:14" s="301" customFormat="1" x14ac:dyDescent="0.2">
      <c r="A11" s="340" t="s">
        <v>221</v>
      </c>
      <c r="B11" s="341"/>
      <c r="C11" s="341"/>
      <c r="D11" s="223">
        <f t="shared" si="0"/>
        <v>0</v>
      </c>
      <c r="E11" s="341"/>
      <c r="F11" s="223">
        <f t="shared" si="1"/>
        <v>0</v>
      </c>
      <c r="G11" s="341"/>
      <c r="H11" s="223">
        <f t="shared" si="2"/>
        <v>0</v>
      </c>
      <c r="I11" s="341">
        <f>G11*I9</f>
        <v>0</v>
      </c>
      <c r="J11" s="223">
        <f t="shared" si="3"/>
        <v>0</v>
      </c>
      <c r="K11" s="341">
        <f>I11*K9</f>
        <v>0</v>
      </c>
      <c r="L11" s="223">
        <f t="shared" si="4"/>
        <v>0</v>
      </c>
      <c r="M11" s="341">
        <f>K11*M9</f>
        <v>0</v>
      </c>
      <c r="N11" s="223">
        <f t="shared" si="5"/>
        <v>0</v>
      </c>
    </row>
    <row r="12" spans="1:14" s="301" customFormat="1" ht="30" x14ac:dyDescent="0.2">
      <c r="A12" s="340" t="s">
        <v>5</v>
      </c>
      <c r="B12" s="350" t="s">
        <v>11</v>
      </c>
      <c r="C12" s="350" t="s">
        <v>11</v>
      </c>
      <c r="D12" s="350" t="s">
        <v>11</v>
      </c>
      <c r="E12" s="350" t="s">
        <v>11</v>
      </c>
      <c r="F12" s="350" t="s">
        <v>11</v>
      </c>
      <c r="G12" s="341">
        <f>ROUND((G10-G11)*G8,0)</f>
        <v>0</v>
      </c>
      <c r="H12" s="350" t="s">
        <v>11</v>
      </c>
      <c r="I12" s="341">
        <f>(I10-I11)*I8</f>
        <v>0</v>
      </c>
      <c r="J12" s="350" t="s">
        <v>11</v>
      </c>
      <c r="K12" s="341">
        <f>(K10-K11)*K8</f>
        <v>0</v>
      </c>
      <c r="L12" s="350" t="s">
        <v>11</v>
      </c>
      <c r="M12" s="341">
        <f>(M10-M11)*M8</f>
        <v>0</v>
      </c>
      <c r="N12" s="350" t="s">
        <v>11</v>
      </c>
    </row>
    <row r="13" spans="1:14" s="301" customFormat="1" ht="28.5" x14ac:dyDescent="0.2">
      <c r="A13" s="351" t="s">
        <v>6</v>
      </c>
      <c r="B13" s="352" t="s">
        <v>11</v>
      </c>
      <c r="C13" s="352" t="s">
        <v>11</v>
      </c>
      <c r="D13" s="352" t="s">
        <v>11</v>
      </c>
      <c r="E13" s="352" t="s">
        <v>11</v>
      </c>
      <c r="F13" s="352" t="s">
        <v>11</v>
      </c>
      <c r="G13" s="353">
        <f>G17+G18+G19+G14+G15+G16</f>
        <v>0</v>
      </c>
      <c r="H13" s="352" t="s">
        <v>11</v>
      </c>
      <c r="I13" s="353">
        <f>I17+I18+I19+I14+I15+I16</f>
        <v>0</v>
      </c>
      <c r="J13" s="352" t="s">
        <v>11</v>
      </c>
      <c r="K13" s="353">
        <f>K17+K18+K19+K14+K15+K16</f>
        <v>0</v>
      </c>
      <c r="L13" s="352" t="s">
        <v>11</v>
      </c>
      <c r="M13" s="353">
        <f>M17+M18+M19+M14+M15+M16</f>
        <v>0</v>
      </c>
      <c r="N13" s="352" t="s">
        <v>11</v>
      </c>
    </row>
    <row r="14" spans="1:14" s="301" customFormat="1" ht="30" x14ac:dyDescent="0.2">
      <c r="A14" s="354" t="s">
        <v>8</v>
      </c>
      <c r="B14" s="350" t="s">
        <v>11</v>
      </c>
      <c r="C14" s="350" t="s">
        <v>11</v>
      </c>
      <c r="D14" s="350" t="s">
        <v>11</v>
      </c>
      <c r="E14" s="350" t="s">
        <v>11</v>
      </c>
      <c r="F14" s="350" t="s">
        <v>11</v>
      </c>
      <c r="G14" s="355"/>
      <c r="H14" s="350" t="s">
        <v>11</v>
      </c>
      <c r="I14" s="355"/>
      <c r="J14" s="350" t="s">
        <v>11</v>
      </c>
      <c r="K14" s="355"/>
      <c r="L14" s="350" t="s">
        <v>11</v>
      </c>
      <c r="M14" s="355"/>
      <c r="N14" s="350" t="s">
        <v>11</v>
      </c>
    </row>
    <row r="15" spans="1:14" s="301" customFormat="1" ht="30" x14ac:dyDescent="0.2">
      <c r="A15" s="354" t="s">
        <v>9</v>
      </c>
      <c r="B15" s="350" t="s">
        <v>11</v>
      </c>
      <c r="C15" s="350" t="s">
        <v>11</v>
      </c>
      <c r="D15" s="350" t="s">
        <v>11</v>
      </c>
      <c r="E15" s="350" t="s">
        <v>11</v>
      </c>
      <c r="F15" s="350" t="s">
        <v>11</v>
      </c>
      <c r="G15" s="355"/>
      <c r="H15" s="350" t="s">
        <v>11</v>
      </c>
      <c r="I15" s="355"/>
      <c r="J15" s="350" t="s">
        <v>11</v>
      </c>
      <c r="K15" s="355"/>
      <c r="L15" s="350" t="s">
        <v>11</v>
      </c>
      <c r="M15" s="355"/>
      <c r="N15" s="350" t="s">
        <v>11</v>
      </c>
    </row>
    <row r="16" spans="1:14" s="301" customFormat="1" x14ac:dyDescent="0.2">
      <c r="A16" s="354" t="s">
        <v>7</v>
      </c>
      <c r="B16" s="350" t="s">
        <v>11</v>
      </c>
      <c r="C16" s="350" t="s">
        <v>11</v>
      </c>
      <c r="D16" s="350" t="s">
        <v>11</v>
      </c>
      <c r="E16" s="350" t="s">
        <v>11</v>
      </c>
      <c r="F16" s="350" t="s">
        <v>11</v>
      </c>
      <c r="G16" s="355"/>
      <c r="H16" s="350" t="s">
        <v>11</v>
      </c>
      <c r="I16" s="355"/>
      <c r="J16" s="350" t="s">
        <v>11</v>
      </c>
      <c r="K16" s="355"/>
      <c r="L16" s="350" t="s">
        <v>11</v>
      </c>
      <c r="M16" s="355"/>
      <c r="N16" s="350" t="s">
        <v>11</v>
      </c>
    </row>
    <row r="17" spans="1:14" s="301" customFormat="1" ht="30" x14ac:dyDescent="0.2">
      <c r="A17" s="354" t="s">
        <v>181</v>
      </c>
      <c r="B17" s="350" t="s">
        <v>11</v>
      </c>
      <c r="C17" s="350" t="s">
        <v>11</v>
      </c>
      <c r="D17" s="350" t="s">
        <v>11</v>
      </c>
      <c r="E17" s="350" t="s">
        <v>11</v>
      </c>
      <c r="F17" s="350" t="s">
        <v>11</v>
      </c>
      <c r="G17" s="355"/>
      <c r="H17" s="350" t="s">
        <v>11</v>
      </c>
      <c r="I17" s="355"/>
      <c r="J17" s="350" t="s">
        <v>11</v>
      </c>
      <c r="K17" s="355"/>
      <c r="L17" s="350" t="s">
        <v>11</v>
      </c>
      <c r="M17" s="355"/>
      <c r="N17" s="350" t="s">
        <v>11</v>
      </c>
    </row>
    <row r="18" spans="1:14" s="301" customFormat="1" x14ac:dyDescent="0.2">
      <c r="A18" s="354" t="s">
        <v>126</v>
      </c>
      <c r="B18" s="350" t="s">
        <v>11</v>
      </c>
      <c r="C18" s="350" t="s">
        <v>11</v>
      </c>
      <c r="D18" s="350" t="s">
        <v>11</v>
      </c>
      <c r="E18" s="350" t="s">
        <v>11</v>
      </c>
      <c r="F18" s="350" t="s">
        <v>11</v>
      </c>
      <c r="G18" s="355"/>
      <c r="H18" s="350" t="s">
        <v>11</v>
      </c>
      <c r="I18" s="355"/>
      <c r="J18" s="350" t="s">
        <v>11</v>
      </c>
      <c r="K18" s="355"/>
      <c r="L18" s="350" t="s">
        <v>11</v>
      </c>
      <c r="M18" s="355"/>
      <c r="N18" s="350" t="s">
        <v>11</v>
      </c>
    </row>
    <row r="19" spans="1:14" s="301" customFormat="1" ht="30" x14ac:dyDescent="0.2">
      <c r="A19" s="354" t="s">
        <v>222</v>
      </c>
      <c r="B19" s="350" t="s">
        <v>11</v>
      </c>
      <c r="C19" s="350" t="s">
        <v>11</v>
      </c>
      <c r="D19" s="350" t="s">
        <v>11</v>
      </c>
      <c r="E19" s="350" t="s">
        <v>11</v>
      </c>
      <c r="F19" s="350" t="s">
        <v>11</v>
      </c>
      <c r="G19" s="355"/>
      <c r="H19" s="350" t="s">
        <v>11</v>
      </c>
      <c r="I19" s="355"/>
      <c r="J19" s="350" t="s">
        <v>11</v>
      </c>
      <c r="K19" s="355"/>
      <c r="L19" s="350" t="s">
        <v>11</v>
      </c>
      <c r="M19" s="355"/>
      <c r="N19" s="350" t="s">
        <v>11</v>
      </c>
    </row>
    <row r="20" spans="1:14" s="301" customFormat="1" x14ac:dyDescent="0.2">
      <c r="A20" s="340" t="s">
        <v>223</v>
      </c>
      <c r="B20" s="356"/>
      <c r="C20" s="356"/>
      <c r="D20" s="223">
        <f>IF(B20=0,0,C20/B20)</f>
        <v>0</v>
      </c>
      <c r="E20" s="341"/>
      <c r="F20" s="223">
        <f>IF(C20=0,0,E20/C20)</f>
        <v>0</v>
      </c>
      <c r="G20" s="355" t="s">
        <v>11</v>
      </c>
      <c r="H20" s="350" t="s">
        <v>11</v>
      </c>
      <c r="I20" s="355" t="s">
        <v>11</v>
      </c>
      <c r="J20" s="350" t="s">
        <v>11</v>
      </c>
      <c r="K20" s="355" t="s">
        <v>11</v>
      </c>
      <c r="L20" s="350" t="s">
        <v>11</v>
      </c>
      <c r="M20" s="355" t="s">
        <v>11</v>
      </c>
      <c r="N20" s="350" t="s">
        <v>11</v>
      </c>
    </row>
    <row r="21" spans="1:14" s="301" customFormat="1" x14ac:dyDescent="0.2">
      <c r="A21" s="351" t="s">
        <v>85</v>
      </c>
      <c r="B21" s="357"/>
      <c r="C21" s="357"/>
      <c r="D21" s="358">
        <f>IF(B21=0,0,C21/B21)</f>
        <v>0</v>
      </c>
      <c r="E21" s="357"/>
      <c r="F21" s="359">
        <f>IF(C21=0,0,E21/C21)</f>
        <v>0</v>
      </c>
      <c r="G21" s="357">
        <f>ROUND(G12+G13,0)</f>
        <v>0</v>
      </c>
      <c r="H21" s="359">
        <f>IF(E21=0,0,G21/E21)</f>
        <v>0</v>
      </c>
      <c r="I21" s="357">
        <f>ROUND(I12+I13,0)</f>
        <v>0</v>
      </c>
      <c r="J21" s="359">
        <f>IF(G21=0,0,I21/G21)</f>
        <v>0</v>
      </c>
      <c r="K21" s="357">
        <f>ROUND(K12+K13,0)</f>
        <v>0</v>
      </c>
      <c r="L21" s="359">
        <f>IF(I21=0,0,K21/I21)</f>
        <v>0</v>
      </c>
      <c r="M21" s="357">
        <f>ROUND(M12+M13,0)</f>
        <v>0</v>
      </c>
      <c r="N21" s="359">
        <f>IF(K21=0,0,M21/K21)</f>
        <v>0</v>
      </c>
    </row>
    <row r="22" spans="1:14" ht="30" x14ac:dyDescent="0.2">
      <c r="A22" s="345" t="s">
        <v>86</v>
      </c>
      <c r="B22" s="314">
        <v>0.63</v>
      </c>
      <c r="C22" s="314">
        <v>0.63</v>
      </c>
      <c r="D22" s="360" t="s">
        <v>11</v>
      </c>
      <c r="E22" s="314">
        <v>0.63</v>
      </c>
      <c r="F22" s="360" t="s">
        <v>11</v>
      </c>
      <c r="G22" s="314">
        <v>0.63</v>
      </c>
      <c r="H22" s="360" t="s">
        <v>11</v>
      </c>
      <c r="I22" s="314">
        <v>0.63</v>
      </c>
      <c r="J22" s="360" t="s">
        <v>11</v>
      </c>
      <c r="K22" s="314">
        <v>0.63</v>
      </c>
      <c r="L22" s="360" t="s">
        <v>11</v>
      </c>
      <c r="M22" s="314">
        <v>0.63</v>
      </c>
      <c r="N22" s="360" t="s">
        <v>11</v>
      </c>
    </row>
    <row r="23" spans="1:14" ht="24.75" customHeight="1" x14ac:dyDescent="0.2">
      <c r="A23" s="361" t="s">
        <v>18</v>
      </c>
      <c r="B23" s="362"/>
      <c r="C23" s="362"/>
      <c r="D23" s="363"/>
      <c r="E23" s="364"/>
      <c r="F23" s="365"/>
      <c r="G23" s="364">
        <f>ROUND(G21*G22,0)</f>
        <v>0</v>
      </c>
      <c r="H23" s="365">
        <f>IF(E23=0,0,G23/E23)</f>
        <v>0</v>
      </c>
      <c r="I23" s="364">
        <f>ROUND(I21*I22,0)</f>
        <v>0</v>
      </c>
      <c r="J23" s="365">
        <f>IF(G23=0,0,I23/G23)</f>
        <v>0</v>
      </c>
      <c r="K23" s="364">
        <f>ROUND(K21*K22,0)</f>
        <v>0</v>
      </c>
      <c r="L23" s="365">
        <f>IF(I23=0,0,K23/I23)</f>
        <v>0</v>
      </c>
      <c r="M23" s="364">
        <f>ROUND(M21*M22,0)</f>
        <v>0</v>
      </c>
      <c r="N23" s="365">
        <f>IF(K23=0,0,M23/K23)</f>
        <v>0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9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zoomScale="80" zoomScaleNormal="80" workbookViewId="0">
      <selection activeCell="A2" sqref="A2"/>
    </sheetView>
  </sheetViews>
  <sheetFormatPr defaultColWidth="10.140625" defaultRowHeight="14.45" customHeight="1" x14ac:dyDescent="0.2"/>
  <cols>
    <col min="1" max="1" width="48.28515625" style="368" customWidth="1"/>
    <col min="2" max="2" width="16.28515625" style="368" customWidth="1"/>
    <col min="3" max="3" width="17" style="368" customWidth="1"/>
    <col min="4" max="4" width="17.85546875" style="368" customWidth="1"/>
    <col min="5" max="5" width="11.7109375" style="368" customWidth="1"/>
    <col min="6" max="6" width="15.85546875" style="368" customWidth="1"/>
    <col min="7" max="7" width="12.140625" style="368" customWidth="1"/>
    <col min="8" max="8" width="17.7109375" style="368" customWidth="1"/>
    <col min="9" max="9" width="12.140625" style="368" customWidth="1"/>
    <col min="10" max="10" width="20" style="368" customWidth="1"/>
    <col min="11" max="11" width="12" style="368" customWidth="1"/>
    <col min="12" max="12" width="20.28515625" style="368" customWidth="1"/>
    <col min="13" max="13" width="11.7109375" style="368" customWidth="1"/>
    <col min="14" max="16384" width="10.140625" style="368"/>
  </cols>
  <sheetData>
    <row r="1" spans="1:14" ht="15.75" x14ac:dyDescent="0.2">
      <c r="A1" s="366">
        <v>138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7"/>
    </row>
    <row r="2" spans="1:14" ht="44.25" customHeight="1" x14ac:dyDescent="0.2">
      <c r="A2" s="369"/>
      <c r="B2" s="369"/>
      <c r="C2" s="369"/>
      <c r="D2" s="369"/>
      <c r="E2" s="369"/>
      <c r="F2" s="369"/>
      <c r="G2" s="369"/>
      <c r="H2" s="369"/>
      <c r="L2" s="370" t="s">
        <v>224</v>
      </c>
      <c r="M2" s="370"/>
      <c r="N2" s="371"/>
    </row>
    <row r="3" spans="1:14" ht="33" customHeight="1" x14ac:dyDescent="0.2">
      <c r="A3" s="372" t="s">
        <v>225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3"/>
    </row>
    <row r="4" spans="1:14" ht="18" customHeight="1" x14ac:dyDescent="0.2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5" t="s">
        <v>226</v>
      </c>
    </row>
    <row r="5" spans="1:14" ht="25.5" customHeight="1" x14ac:dyDescent="0.2">
      <c r="A5" s="376" t="s">
        <v>227</v>
      </c>
      <c r="B5" s="377" t="s">
        <v>228</v>
      </c>
      <c r="C5" s="378" t="s">
        <v>229</v>
      </c>
      <c r="D5" s="378"/>
      <c r="E5" s="378"/>
      <c r="F5" s="376" t="s">
        <v>28</v>
      </c>
      <c r="G5" s="376" t="s">
        <v>230</v>
      </c>
      <c r="H5" s="376" t="s">
        <v>29</v>
      </c>
      <c r="I5" s="376" t="s">
        <v>230</v>
      </c>
      <c r="J5" s="376" t="s">
        <v>30</v>
      </c>
      <c r="K5" s="376" t="s">
        <v>230</v>
      </c>
      <c r="L5" s="376" t="s">
        <v>31</v>
      </c>
      <c r="M5" s="376" t="s">
        <v>230</v>
      </c>
    </row>
    <row r="6" spans="1:14" ht="37.5" x14ac:dyDescent="0.2">
      <c r="A6" s="376"/>
      <c r="B6" s="379"/>
      <c r="C6" s="380" t="s">
        <v>231</v>
      </c>
      <c r="D6" s="380" t="s">
        <v>232</v>
      </c>
      <c r="E6" s="380" t="s">
        <v>230</v>
      </c>
      <c r="F6" s="376"/>
      <c r="G6" s="376"/>
      <c r="H6" s="376"/>
      <c r="I6" s="376"/>
      <c r="J6" s="376"/>
      <c r="K6" s="376"/>
      <c r="L6" s="376"/>
      <c r="M6" s="376"/>
    </row>
    <row r="7" spans="1:14" ht="39.950000000000003" customHeight="1" x14ac:dyDescent="0.2">
      <c r="A7" s="381" t="s">
        <v>233</v>
      </c>
      <c r="B7" s="382" t="s">
        <v>234</v>
      </c>
      <c r="C7" s="383"/>
      <c r="D7" s="383"/>
      <c r="E7" s="384">
        <f>IF(C7=0,0,D7/C7)</f>
        <v>0</v>
      </c>
      <c r="F7" s="383"/>
      <c r="G7" s="384">
        <f>IF(D7=0,0,F7/D7)</f>
        <v>0</v>
      </c>
      <c r="H7" s="383">
        <f>F7</f>
        <v>0</v>
      </c>
      <c r="I7" s="384">
        <f>IF(F7=0,0,H7/F7)</f>
        <v>0</v>
      </c>
      <c r="J7" s="383">
        <f>H7</f>
        <v>0</v>
      </c>
      <c r="K7" s="384">
        <f>IF(H7=0,0,J7/H7)</f>
        <v>0</v>
      </c>
      <c r="L7" s="383">
        <f>J7</f>
        <v>0</v>
      </c>
      <c r="M7" s="384">
        <f>IF(J7=0,0,L7/J7)</f>
        <v>0</v>
      </c>
    </row>
    <row r="8" spans="1:14" ht="39.950000000000003" customHeight="1" x14ac:dyDescent="0.2">
      <c r="A8" s="381" t="s">
        <v>235</v>
      </c>
      <c r="B8" s="382"/>
      <c r="C8" s="385">
        <f>IF(C7=0,0,C9/C7)</f>
        <v>0</v>
      </c>
      <c r="D8" s="385">
        <f>IF(D7=0,0,D9/D7)</f>
        <v>0</v>
      </c>
      <c r="E8" s="386" t="s">
        <v>11</v>
      </c>
      <c r="F8" s="385">
        <f>ROUND(IF(F7=0,0,F9/F7),5)</f>
        <v>0</v>
      </c>
      <c r="G8" s="386" t="s">
        <v>11</v>
      </c>
      <c r="H8" s="385">
        <f>F8</f>
        <v>0</v>
      </c>
      <c r="I8" s="386" t="s">
        <v>11</v>
      </c>
      <c r="J8" s="385">
        <f>H8</f>
        <v>0</v>
      </c>
      <c r="K8" s="386" t="s">
        <v>11</v>
      </c>
      <c r="L8" s="385">
        <f>J8</f>
        <v>0</v>
      </c>
      <c r="M8" s="386" t="s">
        <v>11</v>
      </c>
    </row>
    <row r="9" spans="1:14" ht="39.950000000000003" customHeight="1" x14ac:dyDescent="0.2">
      <c r="A9" s="381" t="s">
        <v>236</v>
      </c>
      <c r="B9" s="382" t="s">
        <v>237</v>
      </c>
      <c r="C9" s="387"/>
      <c r="D9" s="387"/>
      <c r="E9" s="384">
        <f>IF(C9=0,0,D9/C9)</f>
        <v>0</v>
      </c>
      <c r="F9" s="387"/>
      <c r="G9" s="384">
        <f>IF(D9=0,0,F9/D9)</f>
        <v>0</v>
      </c>
      <c r="H9" s="387">
        <f>ROUND(H7*H8,0)</f>
        <v>0</v>
      </c>
      <c r="I9" s="384">
        <f>IF(F9=0,0,H9/F9)</f>
        <v>0</v>
      </c>
      <c r="J9" s="387">
        <f>ROUND(J7*J8,0)</f>
        <v>0</v>
      </c>
      <c r="K9" s="384">
        <f>IF(H9=0,0,J9/H9)</f>
        <v>0</v>
      </c>
      <c r="L9" s="387">
        <f>ROUND(L7*L8,0)</f>
        <v>0</v>
      </c>
      <c r="M9" s="384">
        <f>IF(J9=0,0,L9/J9)</f>
        <v>0</v>
      </c>
      <c r="N9" s="368">
        <f>L9*L13</f>
        <v>0</v>
      </c>
    </row>
    <row r="10" spans="1:14" ht="30.75" customHeight="1" x14ac:dyDescent="0.2">
      <c r="A10" s="381" t="s">
        <v>238</v>
      </c>
      <c r="B10" s="382" t="s">
        <v>239</v>
      </c>
      <c r="C10" s="387"/>
      <c r="D10" s="387"/>
      <c r="E10" s="386" t="s">
        <v>11</v>
      </c>
      <c r="F10" s="388"/>
      <c r="G10" s="386" t="s">
        <v>11</v>
      </c>
      <c r="H10" s="388"/>
      <c r="I10" s="386" t="s">
        <v>11</v>
      </c>
      <c r="J10" s="388"/>
      <c r="K10" s="386" t="s">
        <v>11</v>
      </c>
      <c r="L10" s="388"/>
      <c r="M10" s="386" t="s">
        <v>11</v>
      </c>
    </row>
    <row r="11" spans="1:14" ht="39.950000000000003" customHeight="1" x14ac:dyDescent="0.2">
      <c r="A11" s="381" t="s">
        <v>240</v>
      </c>
      <c r="B11" s="382"/>
      <c r="C11" s="389"/>
      <c r="D11" s="389"/>
      <c r="E11" s="384">
        <f>IF(C11=0,0,D11/C11)</f>
        <v>0</v>
      </c>
      <c r="F11" s="390">
        <f>ROUND(F9,0)</f>
        <v>0</v>
      </c>
      <c r="G11" s="384">
        <f>IF(D11=0,0,F11/D11)</f>
        <v>0</v>
      </c>
      <c r="H11" s="390">
        <f>ROUND(H9,0)</f>
        <v>0</v>
      </c>
      <c r="I11" s="384">
        <f>IF(F11=0,0,H11/F11)</f>
        <v>0</v>
      </c>
      <c r="J11" s="390">
        <f>ROUND(J9,0)</f>
        <v>0</v>
      </c>
      <c r="K11" s="384">
        <f>IF(H11=0,0,J11/H11)</f>
        <v>0</v>
      </c>
      <c r="L11" s="388" t="s">
        <v>11</v>
      </c>
      <c r="M11" s="386" t="s">
        <v>11</v>
      </c>
    </row>
    <row r="12" spans="1:14" ht="39.950000000000003" customHeight="1" x14ac:dyDescent="0.2">
      <c r="A12" s="381" t="s">
        <v>241</v>
      </c>
      <c r="B12" s="382"/>
      <c r="C12" s="389" t="s">
        <v>11</v>
      </c>
      <c r="D12" s="389" t="s">
        <v>11</v>
      </c>
      <c r="E12" s="384" t="s">
        <v>11</v>
      </c>
      <c r="F12" s="389" t="s">
        <v>11</v>
      </c>
      <c r="G12" s="384" t="s">
        <v>11</v>
      </c>
      <c r="H12" s="387" t="s">
        <v>11</v>
      </c>
      <c r="I12" s="384" t="s">
        <v>11</v>
      </c>
      <c r="J12" s="391">
        <f>IF(J9&gt;H11*1.1,H11*1.1,J9)</f>
        <v>0</v>
      </c>
      <c r="K12" s="392" t="s">
        <v>11</v>
      </c>
      <c r="L12" s="391">
        <f>IF(L9&gt;J11*1.1,J11*1.1,L9)</f>
        <v>0</v>
      </c>
      <c r="M12" s="384">
        <f>IF(J12=0,0,L12/J12)</f>
        <v>0</v>
      </c>
    </row>
    <row r="13" spans="1:14" ht="24.95" customHeight="1" x14ac:dyDescent="0.2">
      <c r="A13" s="381" t="s">
        <v>242</v>
      </c>
      <c r="B13" s="382"/>
      <c r="C13" s="393"/>
      <c r="D13" s="393"/>
      <c r="E13" s="386" t="s">
        <v>11</v>
      </c>
      <c r="F13" s="394"/>
      <c r="G13" s="386" t="s">
        <v>11</v>
      </c>
      <c r="H13" s="384">
        <f>F13</f>
        <v>0</v>
      </c>
      <c r="I13" s="386" t="s">
        <v>11</v>
      </c>
      <c r="J13" s="384">
        <f>H13</f>
        <v>0</v>
      </c>
      <c r="K13" s="386" t="s">
        <v>11</v>
      </c>
      <c r="L13" s="384">
        <f>J13</f>
        <v>0</v>
      </c>
      <c r="M13" s="386" t="s">
        <v>11</v>
      </c>
    </row>
    <row r="14" spans="1:14" ht="24.95" customHeight="1" x14ac:dyDescent="0.2">
      <c r="A14" s="395" t="s">
        <v>243</v>
      </c>
      <c r="B14" s="396"/>
      <c r="C14" s="387">
        <f>C15+C18</f>
        <v>0</v>
      </c>
      <c r="D14" s="387">
        <f>D15+D18</f>
        <v>0</v>
      </c>
      <c r="E14" s="386" t="s">
        <v>11</v>
      </c>
      <c r="F14" s="387">
        <f>F15+F18+F16+F17</f>
        <v>0</v>
      </c>
      <c r="G14" s="386" t="s">
        <v>11</v>
      </c>
      <c r="H14" s="387">
        <f>H15+H18+H16+H17</f>
        <v>0</v>
      </c>
      <c r="I14" s="386" t="s">
        <v>11</v>
      </c>
      <c r="J14" s="387">
        <f>J15+J18+J16+J17</f>
        <v>0</v>
      </c>
      <c r="K14" s="386" t="s">
        <v>11</v>
      </c>
      <c r="L14" s="387">
        <f>L15+L18+L16+L17</f>
        <v>0</v>
      </c>
      <c r="M14" s="386" t="s">
        <v>11</v>
      </c>
    </row>
    <row r="15" spans="1:14" ht="24.95" customHeight="1" x14ac:dyDescent="0.2">
      <c r="A15" s="397" t="s">
        <v>244</v>
      </c>
      <c r="B15" s="396"/>
      <c r="C15" s="387"/>
      <c r="D15" s="387"/>
      <c r="E15" s="386" t="s">
        <v>11</v>
      </c>
      <c r="F15" s="387"/>
      <c r="G15" s="386" t="s">
        <v>11</v>
      </c>
      <c r="H15" s="387"/>
      <c r="I15" s="386" t="s">
        <v>11</v>
      </c>
      <c r="J15" s="387"/>
      <c r="K15" s="386" t="s">
        <v>11</v>
      </c>
      <c r="L15" s="398"/>
      <c r="M15" s="386" t="s">
        <v>11</v>
      </c>
    </row>
    <row r="16" spans="1:14" ht="24.95" customHeight="1" x14ac:dyDescent="0.2">
      <c r="A16" s="397" t="s">
        <v>245</v>
      </c>
      <c r="B16" s="396"/>
      <c r="C16" s="387"/>
      <c r="D16" s="387"/>
      <c r="E16" s="386"/>
      <c r="F16" s="387"/>
      <c r="G16" s="386"/>
      <c r="H16" s="387"/>
      <c r="I16" s="386"/>
      <c r="J16" s="387"/>
      <c r="K16" s="386"/>
      <c r="L16" s="387"/>
      <c r="M16" s="386"/>
    </row>
    <row r="17" spans="1:13" ht="60.75" customHeight="1" x14ac:dyDescent="0.2">
      <c r="A17" s="397" t="s">
        <v>246</v>
      </c>
      <c r="B17" s="396"/>
      <c r="C17" s="387"/>
      <c r="D17" s="387"/>
      <c r="E17" s="386"/>
      <c r="F17" s="387"/>
      <c r="G17" s="386"/>
      <c r="H17" s="387"/>
      <c r="I17" s="386"/>
      <c r="J17" s="387"/>
      <c r="K17" s="386"/>
      <c r="L17" s="398"/>
      <c r="M17" s="386"/>
    </row>
    <row r="18" spans="1:13" ht="24.95" customHeight="1" x14ac:dyDescent="0.2">
      <c r="A18" s="397" t="s">
        <v>247</v>
      </c>
      <c r="B18" s="396"/>
      <c r="C18" s="387"/>
      <c r="D18" s="387"/>
      <c r="E18" s="386" t="s">
        <v>11</v>
      </c>
      <c r="F18" s="387"/>
      <c r="G18" s="386" t="s">
        <v>11</v>
      </c>
      <c r="H18" s="387"/>
      <c r="I18" s="386" t="s">
        <v>11</v>
      </c>
      <c r="J18" s="387"/>
      <c r="K18" s="386" t="s">
        <v>11</v>
      </c>
      <c r="L18" s="398"/>
      <c r="M18" s="386" t="s">
        <v>11</v>
      </c>
    </row>
    <row r="19" spans="1:13" ht="31.5" customHeight="1" x14ac:dyDescent="0.2">
      <c r="A19" s="381" t="s">
        <v>248</v>
      </c>
      <c r="B19" s="382" t="s">
        <v>249</v>
      </c>
      <c r="C19" s="389"/>
      <c r="D19" s="389"/>
      <c r="E19" s="386" t="s">
        <v>11</v>
      </c>
      <c r="F19" s="386" t="s">
        <v>11</v>
      </c>
      <c r="G19" s="386" t="s">
        <v>11</v>
      </c>
      <c r="H19" s="386" t="s">
        <v>11</v>
      </c>
      <c r="I19" s="386" t="s">
        <v>11</v>
      </c>
      <c r="J19" s="386" t="s">
        <v>11</v>
      </c>
      <c r="K19" s="386" t="s">
        <v>11</v>
      </c>
      <c r="L19" s="386" t="s">
        <v>11</v>
      </c>
      <c r="M19" s="386" t="s">
        <v>11</v>
      </c>
    </row>
    <row r="20" spans="1:13" s="405" customFormat="1" ht="30" customHeight="1" x14ac:dyDescent="0.2">
      <c r="A20" s="399" t="s">
        <v>250</v>
      </c>
      <c r="B20" s="400"/>
      <c r="C20" s="401"/>
      <c r="D20" s="401"/>
      <c r="E20" s="402">
        <f>IF(C20=0,0,D20/C20)</f>
        <v>0</v>
      </c>
      <c r="F20" s="403">
        <f>ROUND(F11*F13+F14,0)</f>
        <v>0</v>
      </c>
      <c r="G20" s="402">
        <f>IF(D20=0,0,F20/D20)</f>
        <v>0</v>
      </c>
      <c r="H20" s="404">
        <f>ROUND(H11*H13+H14,0)</f>
        <v>0</v>
      </c>
      <c r="I20" s="402">
        <f>IF(F20=0,0,H20/F20)</f>
        <v>0</v>
      </c>
      <c r="J20" s="404">
        <f>ROUND(J12*J13+J14,0)</f>
        <v>0</v>
      </c>
      <c r="K20" s="402">
        <f>IF(H20=0,0,J20/H20)</f>
        <v>0</v>
      </c>
      <c r="L20" s="404">
        <f>ROUND(L12*L13+L14,0)</f>
        <v>0</v>
      </c>
      <c r="M20" s="402">
        <f>IF(J20=0,0,L20/J20)</f>
        <v>0</v>
      </c>
    </row>
    <row r="22" spans="1:13" ht="60.75" customHeight="1" x14ac:dyDescent="0.2">
      <c r="A22" s="406" t="s">
        <v>251</v>
      </c>
      <c r="B22" s="406"/>
      <c r="C22" s="406"/>
      <c r="D22" s="406"/>
      <c r="E22" s="406"/>
      <c r="F22" s="406"/>
      <c r="G22" s="406"/>
      <c r="H22" s="406"/>
      <c r="I22" s="406"/>
      <c r="J22" s="406"/>
      <c r="K22" s="406"/>
      <c r="L22" s="406"/>
      <c r="M22" s="406"/>
    </row>
  </sheetData>
  <mergeCells count="14">
    <mergeCell ref="K5:K6"/>
    <mergeCell ref="L5:L6"/>
    <mergeCell ref="M5:M6"/>
    <mergeCell ref="A22:M22"/>
    <mergeCell ref="A1:M1"/>
    <mergeCell ref="L2:M2"/>
    <mergeCell ref="A5:A6"/>
    <mergeCell ref="B5:B6"/>
    <mergeCell ref="C5:E5"/>
    <mergeCell ref="F5:F6"/>
    <mergeCell ref="G5:G6"/>
    <mergeCell ref="H5:H6"/>
    <mergeCell ref="I5:I6"/>
    <mergeCell ref="J5:J6"/>
  </mergeCells>
  <printOptions horizontalCentered="1"/>
  <pageMargins left="0" right="0" top="0.74803149606299213" bottom="0" header="0" footer="0"/>
  <pageSetup paperSize="9" scale="63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view="pageBreakPreview" zoomScale="80" zoomScaleNormal="85" zoomScaleSheetLayoutView="80" workbookViewId="0">
      <selection activeCell="A2" sqref="A2"/>
    </sheetView>
  </sheetViews>
  <sheetFormatPr defaultColWidth="9.140625" defaultRowHeight="15" x14ac:dyDescent="0.2"/>
  <cols>
    <col min="1" max="1" width="51" style="408" customWidth="1"/>
    <col min="2" max="2" width="15.28515625" style="408" customWidth="1"/>
    <col min="3" max="3" width="17" style="408" customWidth="1"/>
    <col min="4" max="4" width="17.85546875" style="408" customWidth="1"/>
    <col min="5" max="5" width="11.7109375" style="408" customWidth="1"/>
    <col min="6" max="6" width="15.85546875" style="408" customWidth="1"/>
    <col min="7" max="7" width="12.140625" style="408" customWidth="1"/>
    <col min="8" max="8" width="17.7109375" style="408" customWidth="1"/>
    <col min="9" max="9" width="12.140625" style="408" customWidth="1"/>
    <col min="10" max="10" width="20" style="408" customWidth="1"/>
    <col min="11" max="11" width="12" style="408" customWidth="1"/>
    <col min="12" max="12" width="17.5703125" style="408" customWidth="1"/>
    <col min="13" max="13" width="11.7109375" style="408" customWidth="1"/>
    <col min="14" max="16384" width="9.140625" style="408"/>
  </cols>
  <sheetData>
    <row r="1" spans="1:14" ht="15.75" x14ac:dyDescent="0.2">
      <c r="A1" s="407">
        <v>139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4" ht="47.25" customHeight="1" x14ac:dyDescent="0.2">
      <c r="K2" s="409" t="s">
        <v>252</v>
      </c>
      <c r="L2" s="409"/>
      <c r="M2" s="409"/>
    </row>
    <row r="3" spans="1:14" ht="25.5" customHeight="1" x14ac:dyDescent="0.2">
      <c r="A3" s="410" t="s">
        <v>253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</row>
    <row r="4" spans="1:14" ht="18.75" x14ac:dyDescent="0.2">
      <c r="A4" s="411"/>
      <c r="B4" s="411"/>
      <c r="C4" s="412"/>
      <c r="D4" s="412"/>
      <c r="E4" s="411"/>
      <c r="F4" s="411"/>
      <c r="G4" s="411"/>
      <c r="H4" s="411"/>
      <c r="I4" s="413"/>
      <c r="J4" s="414"/>
      <c r="K4" s="414"/>
      <c r="L4" s="415" t="s">
        <v>226</v>
      </c>
      <c r="M4" s="415"/>
    </row>
    <row r="5" spans="1:14" ht="39" customHeight="1" x14ac:dyDescent="0.2">
      <c r="A5" s="416" t="s">
        <v>227</v>
      </c>
      <c r="B5" s="417" t="s">
        <v>228</v>
      </c>
      <c r="C5" s="418" t="s">
        <v>229</v>
      </c>
      <c r="D5" s="418"/>
      <c r="E5" s="418"/>
      <c r="F5" s="416" t="s">
        <v>28</v>
      </c>
      <c r="G5" s="416" t="s">
        <v>230</v>
      </c>
      <c r="H5" s="416" t="s">
        <v>29</v>
      </c>
      <c r="I5" s="416" t="s">
        <v>230</v>
      </c>
      <c r="J5" s="416" t="s">
        <v>30</v>
      </c>
      <c r="K5" s="416" t="s">
        <v>230</v>
      </c>
      <c r="L5" s="416" t="s">
        <v>31</v>
      </c>
      <c r="M5" s="416" t="s">
        <v>230</v>
      </c>
    </row>
    <row r="6" spans="1:14" ht="37.5" x14ac:dyDescent="0.2">
      <c r="A6" s="416"/>
      <c r="B6" s="419"/>
      <c r="C6" s="420" t="s">
        <v>231</v>
      </c>
      <c r="D6" s="420" t="s">
        <v>232</v>
      </c>
      <c r="E6" s="420" t="s">
        <v>230</v>
      </c>
      <c r="F6" s="416"/>
      <c r="G6" s="416"/>
      <c r="H6" s="416"/>
      <c r="I6" s="416"/>
      <c r="J6" s="416"/>
      <c r="K6" s="416"/>
      <c r="L6" s="416"/>
      <c r="M6" s="416"/>
    </row>
    <row r="7" spans="1:14" ht="37.5" x14ac:dyDescent="0.2">
      <c r="A7" s="421" t="s">
        <v>254</v>
      </c>
      <c r="B7" s="422" t="s">
        <v>255</v>
      </c>
      <c r="C7" s="423"/>
      <c r="D7" s="423"/>
      <c r="E7" s="424">
        <f>IF(C7=0,0,D7/C7)</f>
        <v>0</v>
      </c>
      <c r="F7" s="425">
        <f>D7</f>
        <v>0</v>
      </c>
      <c r="G7" s="424">
        <f>IF(D7=0,0,F7/D7)</f>
        <v>0</v>
      </c>
      <c r="H7" s="425">
        <f>F7</f>
        <v>0</v>
      </c>
      <c r="I7" s="424">
        <f>IF(F7=0,0,H7/F7)</f>
        <v>0</v>
      </c>
      <c r="J7" s="425">
        <f>H7</f>
        <v>0</v>
      </c>
      <c r="K7" s="424">
        <f>IF(H7=0,0,J7/H7)</f>
        <v>0</v>
      </c>
      <c r="L7" s="425">
        <f>J7</f>
        <v>0</v>
      </c>
      <c r="M7" s="424">
        <f>IF(J7=0,0,L7/J7)</f>
        <v>0</v>
      </c>
    </row>
    <row r="8" spans="1:14" ht="37.5" x14ac:dyDescent="0.2">
      <c r="A8" s="426" t="s">
        <v>256</v>
      </c>
      <c r="B8" s="427" t="s">
        <v>257</v>
      </c>
      <c r="C8" s="428"/>
      <c r="D8" s="428"/>
      <c r="E8" s="429">
        <f>ROUND(IF(C8=0,0,D8/C8),4)</f>
        <v>0</v>
      </c>
      <c r="F8" s="430">
        <f>ROUND(D8*$E$8,0)</f>
        <v>0</v>
      </c>
      <c r="G8" s="431">
        <f>IF(D8=0,0,F8/D8)</f>
        <v>0</v>
      </c>
      <c r="H8" s="430">
        <f>ROUND(F8*$E$8,0)</f>
        <v>0</v>
      </c>
      <c r="I8" s="431">
        <f>IF(F8=0,0,H8/F8)</f>
        <v>0</v>
      </c>
      <c r="J8" s="430">
        <f>ROUND(H8*$E$8,0)</f>
        <v>0</v>
      </c>
      <c r="K8" s="431">
        <f>IF(H8=0,0,J8/H8)</f>
        <v>0</v>
      </c>
      <c r="L8" s="430">
        <f>ROUND(J8*$E$8,0)</f>
        <v>0</v>
      </c>
      <c r="M8" s="431">
        <f>IF(J8=0,0,L8/J8)</f>
        <v>0</v>
      </c>
      <c r="N8" s="432"/>
    </row>
    <row r="9" spans="1:14" ht="56.25" x14ac:dyDescent="0.2">
      <c r="A9" s="426" t="s">
        <v>258</v>
      </c>
      <c r="B9" s="427"/>
      <c r="C9" s="433">
        <f>IF(C8=0,0,C24/C8*100)</f>
        <v>0</v>
      </c>
      <c r="D9" s="433">
        <f>IF(D8=0,0,D24/D8*100)</f>
        <v>0</v>
      </c>
      <c r="E9" s="434" t="s">
        <v>11</v>
      </c>
      <c r="F9" s="433">
        <f>ROUND(AVERAGE(D9,C9),2)</f>
        <v>0</v>
      </c>
      <c r="G9" s="434" t="s">
        <v>11</v>
      </c>
      <c r="H9" s="433">
        <f>F9</f>
        <v>0</v>
      </c>
      <c r="I9" s="434" t="s">
        <v>11</v>
      </c>
      <c r="J9" s="433">
        <f>H9</f>
        <v>0</v>
      </c>
      <c r="K9" s="434" t="s">
        <v>11</v>
      </c>
      <c r="L9" s="433">
        <f>J9</f>
        <v>0</v>
      </c>
      <c r="M9" s="434" t="s">
        <v>11</v>
      </c>
      <c r="N9" s="432"/>
    </row>
    <row r="10" spans="1:14" ht="37.5" x14ac:dyDescent="0.2">
      <c r="A10" s="435" t="s">
        <v>259</v>
      </c>
      <c r="B10" s="436"/>
      <c r="C10" s="437"/>
      <c r="D10" s="437"/>
      <c r="E10" s="437"/>
      <c r="F10" s="437"/>
      <c r="G10" s="437"/>
      <c r="H10" s="437"/>
      <c r="I10" s="437"/>
      <c r="J10" s="437"/>
      <c r="K10" s="437"/>
      <c r="L10" s="437"/>
      <c r="M10" s="438"/>
      <c r="N10" s="432"/>
    </row>
    <row r="11" spans="1:14" ht="37.5" x14ac:dyDescent="0.2">
      <c r="A11" s="439" t="s">
        <v>254</v>
      </c>
      <c r="B11" s="440"/>
      <c r="C11" s="441"/>
      <c r="D11" s="441"/>
      <c r="E11" s="424">
        <f>IF(C11=0,0,D11/C11)</f>
        <v>0</v>
      </c>
      <c r="F11" s="425">
        <f>ROUND(F7*F12,0)</f>
        <v>0</v>
      </c>
      <c r="G11" s="424">
        <f>IF(D11=0,0,F11/D11)</f>
        <v>0</v>
      </c>
      <c r="H11" s="425">
        <f>ROUND(H7*H12,0)</f>
        <v>0</v>
      </c>
      <c r="I11" s="424">
        <f>IF(F11=0,0,H11/F11)</f>
        <v>0</v>
      </c>
      <c r="J11" s="425">
        <f>ROUND(J7*J12,0)</f>
        <v>0</v>
      </c>
      <c r="K11" s="424">
        <f>IF(H11=0,0,J11/H11)</f>
        <v>0</v>
      </c>
      <c r="L11" s="425">
        <f>ROUND(L7*L12,0)</f>
        <v>0</v>
      </c>
      <c r="M11" s="424">
        <f>IF(J11=0,0,L11/J11)</f>
        <v>0</v>
      </c>
      <c r="N11" s="432"/>
    </row>
    <row r="12" spans="1:14" ht="18.75" x14ac:dyDescent="0.2">
      <c r="A12" s="439" t="s">
        <v>260</v>
      </c>
      <c r="B12" s="440"/>
      <c r="C12" s="442">
        <f>IF(C7=0,0,C11/C7)</f>
        <v>0</v>
      </c>
      <c r="D12" s="442">
        <f>IF(D7=0,0,D11/D7)</f>
        <v>0</v>
      </c>
      <c r="E12" s="443" t="s">
        <v>11</v>
      </c>
      <c r="F12" s="444">
        <f>ROUND(AVERAGE(C12,D12),4)</f>
        <v>0</v>
      </c>
      <c r="G12" s="443" t="s">
        <v>11</v>
      </c>
      <c r="H12" s="444">
        <f>F12</f>
        <v>0</v>
      </c>
      <c r="I12" s="443" t="s">
        <v>11</v>
      </c>
      <c r="J12" s="444">
        <f>H12</f>
        <v>0</v>
      </c>
      <c r="K12" s="443" t="s">
        <v>11</v>
      </c>
      <c r="L12" s="444">
        <f>J12</f>
        <v>0</v>
      </c>
      <c r="M12" s="443" t="s">
        <v>11</v>
      </c>
      <c r="N12" s="432"/>
    </row>
    <row r="13" spans="1:14" ht="56.25" x14ac:dyDescent="0.2">
      <c r="A13" s="439" t="s">
        <v>261</v>
      </c>
      <c r="B13" s="440"/>
      <c r="C13" s="443" t="s">
        <v>11</v>
      </c>
      <c r="D13" s="443" t="s">
        <v>11</v>
      </c>
      <c r="E13" s="443" t="s">
        <v>11</v>
      </c>
      <c r="F13" s="445">
        <v>1</v>
      </c>
      <c r="G13" s="443" t="s">
        <v>11</v>
      </c>
      <c r="H13" s="445">
        <v>1</v>
      </c>
      <c r="I13" s="443" t="s">
        <v>11</v>
      </c>
      <c r="J13" s="445">
        <f>H13</f>
        <v>1</v>
      </c>
      <c r="K13" s="443" t="s">
        <v>11</v>
      </c>
      <c r="L13" s="445">
        <f>J13</f>
        <v>1</v>
      </c>
      <c r="M13" s="443" t="s">
        <v>11</v>
      </c>
      <c r="N13" s="432"/>
    </row>
    <row r="14" spans="1:14" ht="18.75" x14ac:dyDescent="0.2">
      <c r="A14" s="435" t="s">
        <v>262</v>
      </c>
      <c r="B14" s="436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8"/>
      <c r="N14" s="432"/>
    </row>
    <row r="15" spans="1:14" ht="37.5" x14ac:dyDescent="0.2">
      <c r="A15" s="439" t="s">
        <v>254</v>
      </c>
      <c r="B15" s="440"/>
      <c r="C15" s="425">
        <f>C7-C11</f>
        <v>0</v>
      </c>
      <c r="D15" s="425">
        <f>D7-D11</f>
        <v>0</v>
      </c>
      <c r="E15" s="424">
        <f>IF(C15=0,0,D15/C15)</f>
        <v>0</v>
      </c>
      <c r="F15" s="425">
        <f>F7-F11</f>
        <v>0</v>
      </c>
      <c r="G15" s="424">
        <f>IF(D15=0,0,F15/D15)</f>
        <v>0</v>
      </c>
      <c r="H15" s="425">
        <f>H7-H11</f>
        <v>0</v>
      </c>
      <c r="I15" s="424">
        <f>IF(F15=0,0,H15/F15)</f>
        <v>0</v>
      </c>
      <c r="J15" s="425">
        <f>J7-J11</f>
        <v>0</v>
      </c>
      <c r="K15" s="424">
        <f>IF(H15=0,0,J15/H15)</f>
        <v>0</v>
      </c>
      <c r="L15" s="425">
        <f>L7-L11</f>
        <v>0</v>
      </c>
      <c r="M15" s="424">
        <f>IF(J15=0,0,L15/J15)</f>
        <v>0</v>
      </c>
      <c r="N15" s="432"/>
    </row>
    <row r="16" spans="1:14" ht="56.25" x14ac:dyDescent="0.2">
      <c r="A16" s="439" t="s">
        <v>261</v>
      </c>
      <c r="B16" s="440"/>
      <c r="C16" s="443" t="s">
        <v>11</v>
      </c>
      <c r="D16" s="443" t="s">
        <v>11</v>
      </c>
      <c r="E16" s="443" t="s">
        <v>11</v>
      </c>
      <c r="F16" s="445">
        <v>1.5</v>
      </c>
      <c r="G16" s="443" t="s">
        <v>11</v>
      </c>
      <c r="H16" s="445">
        <v>1.5</v>
      </c>
      <c r="I16" s="443" t="s">
        <v>11</v>
      </c>
      <c r="J16" s="445">
        <f>H16</f>
        <v>1.5</v>
      </c>
      <c r="K16" s="443" t="s">
        <v>11</v>
      </c>
      <c r="L16" s="445">
        <f>J16</f>
        <v>1.5</v>
      </c>
      <c r="M16" s="443" t="s">
        <v>11</v>
      </c>
      <c r="N16" s="432"/>
    </row>
    <row r="17" spans="1:14" ht="18.75" x14ac:dyDescent="0.2">
      <c r="A17" s="426" t="s">
        <v>263</v>
      </c>
      <c r="B17" s="446"/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8"/>
      <c r="N17" s="432"/>
    </row>
    <row r="18" spans="1:14" ht="37.5" x14ac:dyDescent="0.2">
      <c r="A18" s="449" t="s">
        <v>256</v>
      </c>
      <c r="B18" s="427"/>
      <c r="C18" s="450"/>
      <c r="D18" s="450"/>
      <c r="E18" s="431">
        <f>IF(C18=0,0,D18/C18)</f>
        <v>0</v>
      </c>
      <c r="F18" s="430">
        <f>D18</f>
        <v>0</v>
      </c>
      <c r="G18" s="431">
        <f>IF(D18=0,0,F18/D18)</f>
        <v>0</v>
      </c>
      <c r="H18" s="430">
        <f>F18</f>
        <v>0</v>
      </c>
      <c r="I18" s="431">
        <f>IF(F18=0,0,H18/F18)</f>
        <v>0</v>
      </c>
      <c r="J18" s="430">
        <f>H18</f>
        <v>0</v>
      </c>
      <c r="K18" s="431">
        <f>IF(H18=0,0,J18/H18)</f>
        <v>0</v>
      </c>
      <c r="L18" s="430">
        <f>J18</f>
        <v>0</v>
      </c>
      <c r="M18" s="431">
        <f>IF(J18=0,0,L18/J18)</f>
        <v>0</v>
      </c>
      <c r="N18" s="432"/>
    </row>
    <row r="19" spans="1:14" ht="56.25" x14ac:dyDescent="0.2">
      <c r="A19" s="449" t="s">
        <v>258</v>
      </c>
      <c r="B19" s="427"/>
      <c r="C19" s="434" t="s">
        <v>11</v>
      </c>
      <c r="D19" s="434" t="s">
        <v>11</v>
      </c>
      <c r="E19" s="434" t="s">
        <v>11</v>
      </c>
      <c r="F19" s="433">
        <v>1</v>
      </c>
      <c r="G19" s="434" t="s">
        <v>11</v>
      </c>
      <c r="H19" s="433">
        <v>1</v>
      </c>
      <c r="I19" s="434" t="s">
        <v>11</v>
      </c>
      <c r="J19" s="433">
        <f>H19</f>
        <v>1</v>
      </c>
      <c r="K19" s="434" t="s">
        <v>11</v>
      </c>
      <c r="L19" s="433">
        <f>J19</f>
        <v>1</v>
      </c>
      <c r="M19" s="434" t="s">
        <v>11</v>
      </c>
      <c r="N19" s="432"/>
    </row>
    <row r="20" spans="1:14" ht="18.75" x14ac:dyDescent="0.2">
      <c r="A20" s="426" t="s">
        <v>262</v>
      </c>
      <c r="B20" s="446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8"/>
      <c r="N20" s="432"/>
    </row>
    <row r="21" spans="1:14" ht="37.5" x14ac:dyDescent="0.2">
      <c r="A21" s="449" t="s">
        <v>254</v>
      </c>
      <c r="B21" s="427"/>
      <c r="C21" s="430">
        <f>C8-C18</f>
        <v>0</v>
      </c>
      <c r="D21" s="430">
        <f>D8-D18</f>
        <v>0</v>
      </c>
      <c r="E21" s="431">
        <f>IF(C21=0,0,D21/C21)</f>
        <v>0</v>
      </c>
      <c r="F21" s="430">
        <f>F8-F18</f>
        <v>0</v>
      </c>
      <c r="G21" s="431">
        <f>IF(D21=0,0,F21/D21)</f>
        <v>0</v>
      </c>
      <c r="H21" s="430">
        <f>H8-H18</f>
        <v>0</v>
      </c>
      <c r="I21" s="431">
        <f>IF(F21=0,0,H21/F21)</f>
        <v>0</v>
      </c>
      <c r="J21" s="430">
        <f>J8-J18</f>
        <v>0</v>
      </c>
      <c r="K21" s="431">
        <f>IF(H21=0,0,J21/H21)</f>
        <v>0</v>
      </c>
      <c r="L21" s="430">
        <f>L8-L18</f>
        <v>0</v>
      </c>
      <c r="M21" s="431">
        <f>IF(J21=0,0,L21/J21)</f>
        <v>0</v>
      </c>
      <c r="N21" s="432"/>
    </row>
    <row r="22" spans="1:14" ht="56.25" x14ac:dyDescent="0.2">
      <c r="A22" s="449" t="s">
        <v>261</v>
      </c>
      <c r="B22" s="427"/>
      <c r="C22" s="434" t="s">
        <v>11</v>
      </c>
      <c r="D22" s="434" t="s">
        <v>11</v>
      </c>
      <c r="E22" s="434" t="s">
        <v>11</v>
      </c>
      <c r="F22" s="433">
        <f>F9</f>
        <v>0</v>
      </c>
      <c r="G22" s="434" t="s">
        <v>11</v>
      </c>
      <c r="H22" s="433">
        <f>H9</f>
        <v>0</v>
      </c>
      <c r="I22" s="434" t="s">
        <v>11</v>
      </c>
      <c r="J22" s="433">
        <f>J9</f>
        <v>0</v>
      </c>
      <c r="K22" s="434" t="s">
        <v>11</v>
      </c>
      <c r="L22" s="433">
        <f>L9</f>
        <v>0</v>
      </c>
      <c r="M22" s="434" t="s">
        <v>11</v>
      </c>
      <c r="N22" s="432"/>
    </row>
    <row r="23" spans="1:14" s="451" customFormat="1" ht="56.25" x14ac:dyDescent="0.2">
      <c r="A23" s="435" t="s">
        <v>264</v>
      </c>
      <c r="B23" s="440" t="s">
        <v>265</v>
      </c>
      <c r="C23" s="423"/>
      <c r="D23" s="423"/>
      <c r="E23" s="424">
        <f t="shared" ref="E23:E24" si="0">IF(C23=0,0,D23/C23)</f>
        <v>0</v>
      </c>
      <c r="F23" s="425">
        <f>ROUND(((F11*F13)+(F15*F16))/100,0)</f>
        <v>0</v>
      </c>
      <c r="G23" s="442">
        <f t="shared" ref="G23:M33" si="1">IF(D23=0,0,F23/D23)</f>
        <v>0</v>
      </c>
      <c r="H23" s="425">
        <f>ROUND(((H11*H13)+(H15*H16))/100,0)</f>
        <v>0</v>
      </c>
      <c r="I23" s="442">
        <f t="shared" si="1"/>
        <v>0</v>
      </c>
      <c r="J23" s="425">
        <f>ROUND(((J11*J13)+(J15*J16))/100,0)</f>
        <v>0</v>
      </c>
      <c r="K23" s="442">
        <f t="shared" si="1"/>
        <v>0</v>
      </c>
      <c r="L23" s="425">
        <f>ROUND(((L11*L13)+(L15*L16))/100,0)</f>
        <v>0</v>
      </c>
      <c r="M23" s="424">
        <f t="shared" si="1"/>
        <v>0</v>
      </c>
      <c r="N23" s="432"/>
    </row>
    <row r="24" spans="1:14" s="451" customFormat="1" ht="56.25" x14ac:dyDescent="0.2">
      <c r="A24" s="426" t="s">
        <v>266</v>
      </c>
      <c r="B24" s="427" t="s">
        <v>267</v>
      </c>
      <c r="C24" s="428"/>
      <c r="D24" s="428"/>
      <c r="E24" s="431">
        <f t="shared" si="0"/>
        <v>0</v>
      </c>
      <c r="F24" s="430">
        <f>ROUND(((F18*F19)+(F21*F22))/100,0)</f>
        <v>0</v>
      </c>
      <c r="G24" s="431">
        <f t="shared" si="1"/>
        <v>0</v>
      </c>
      <c r="H24" s="430">
        <f>ROUND(((H18*H19)+(H21*H22))/100,0)</f>
        <v>0</v>
      </c>
      <c r="I24" s="431">
        <f t="shared" si="1"/>
        <v>0</v>
      </c>
      <c r="J24" s="430">
        <f>ROUND(((J18*J19)+(J21*J22))/100,0)</f>
        <v>0</v>
      </c>
      <c r="K24" s="431">
        <f t="shared" si="1"/>
        <v>0</v>
      </c>
      <c r="L24" s="430">
        <f>ROUND(((L18*L19)+(L21*L22))/100,0)</f>
        <v>0</v>
      </c>
      <c r="M24" s="431">
        <f t="shared" si="1"/>
        <v>0</v>
      </c>
      <c r="N24" s="432"/>
    </row>
    <row r="25" spans="1:14" s="456" customFormat="1" ht="37.5" x14ac:dyDescent="0.2">
      <c r="A25" s="452" t="s">
        <v>268</v>
      </c>
      <c r="B25" s="453"/>
      <c r="C25" s="454">
        <f>C23+C24</f>
        <v>0</v>
      </c>
      <c r="D25" s="454">
        <f>D23+D24</f>
        <v>0</v>
      </c>
      <c r="E25" s="455">
        <f>IF(C25=0,0,D25/C25)</f>
        <v>0</v>
      </c>
      <c r="F25" s="454">
        <f>F23+F24</f>
        <v>0</v>
      </c>
      <c r="G25" s="455">
        <f t="shared" si="1"/>
        <v>0</v>
      </c>
      <c r="H25" s="454">
        <f>H23+H24</f>
        <v>0</v>
      </c>
      <c r="I25" s="455">
        <f t="shared" si="1"/>
        <v>0</v>
      </c>
      <c r="J25" s="454">
        <f>J23+J24</f>
        <v>0</v>
      </c>
      <c r="K25" s="455">
        <f t="shared" si="1"/>
        <v>0</v>
      </c>
      <c r="L25" s="454">
        <f>L23+L24</f>
        <v>0</v>
      </c>
      <c r="M25" s="455">
        <f t="shared" si="1"/>
        <v>0</v>
      </c>
    </row>
    <row r="26" spans="1:14" s="432" customFormat="1" ht="56.25" x14ac:dyDescent="0.2">
      <c r="A26" s="457" t="s">
        <v>269</v>
      </c>
      <c r="B26" s="458" t="s">
        <v>270</v>
      </c>
      <c r="C26" s="459"/>
      <c r="D26" s="459"/>
      <c r="E26" s="460">
        <f t="shared" ref="E26:E33" si="2">IF(C26=0,0,D26/C26)</f>
        <v>0</v>
      </c>
      <c r="F26" s="461">
        <f>D26</f>
        <v>0</v>
      </c>
      <c r="G26" s="460">
        <f t="shared" si="1"/>
        <v>0</v>
      </c>
      <c r="H26" s="461">
        <f>F26</f>
        <v>0</v>
      </c>
      <c r="I26" s="460">
        <f t="shared" si="1"/>
        <v>0</v>
      </c>
      <c r="J26" s="461">
        <f>H26</f>
        <v>0</v>
      </c>
      <c r="K26" s="460">
        <f t="shared" si="1"/>
        <v>0</v>
      </c>
      <c r="L26" s="461">
        <f>J26</f>
        <v>0</v>
      </c>
      <c r="M26" s="460">
        <f t="shared" si="1"/>
        <v>0</v>
      </c>
    </row>
    <row r="27" spans="1:14" s="463" customFormat="1" ht="56.25" x14ac:dyDescent="0.2">
      <c r="A27" s="462" t="s">
        <v>271</v>
      </c>
      <c r="B27" s="458" t="s">
        <v>272</v>
      </c>
      <c r="C27" s="459"/>
      <c r="D27" s="459"/>
      <c r="E27" s="460">
        <f t="shared" si="2"/>
        <v>0</v>
      </c>
      <c r="F27" s="461">
        <f>D27</f>
        <v>0</v>
      </c>
      <c r="G27" s="460">
        <f t="shared" si="1"/>
        <v>0</v>
      </c>
      <c r="H27" s="461">
        <f>F27</f>
        <v>0</v>
      </c>
      <c r="I27" s="460">
        <f t="shared" si="1"/>
        <v>0</v>
      </c>
      <c r="J27" s="461">
        <f>H27</f>
        <v>0</v>
      </c>
      <c r="K27" s="460">
        <f t="shared" si="1"/>
        <v>0</v>
      </c>
      <c r="L27" s="461">
        <f>J27</f>
        <v>0</v>
      </c>
      <c r="M27" s="460">
        <f t="shared" si="1"/>
        <v>0</v>
      </c>
    </row>
    <row r="28" spans="1:14" s="463" customFormat="1" ht="75" x14ac:dyDescent="0.2">
      <c r="A28" s="462" t="s">
        <v>273</v>
      </c>
      <c r="B28" s="458"/>
      <c r="C28" s="461">
        <f>C23-C27</f>
        <v>0</v>
      </c>
      <c r="D28" s="461">
        <f>D23-D27</f>
        <v>0</v>
      </c>
      <c r="E28" s="460">
        <f t="shared" si="2"/>
        <v>0</v>
      </c>
      <c r="F28" s="461">
        <f>F23-F27</f>
        <v>0</v>
      </c>
      <c r="G28" s="460">
        <f t="shared" si="1"/>
        <v>0</v>
      </c>
      <c r="H28" s="461">
        <f>H23-H27</f>
        <v>0</v>
      </c>
      <c r="I28" s="460">
        <f t="shared" si="1"/>
        <v>0</v>
      </c>
      <c r="J28" s="461">
        <f>J23-J27</f>
        <v>0</v>
      </c>
      <c r="K28" s="460">
        <f t="shared" si="1"/>
        <v>0</v>
      </c>
      <c r="L28" s="461">
        <f>L23-L27</f>
        <v>0</v>
      </c>
      <c r="M28" s="460">
        <f t="shared" si="1"/>
        <v>0</v>
      </c>
    </row>
    <row r="29" spans="1:14" s="465" customFormat="1" ht="75" x14ac:dyDescent="0.2">
      <c r="A29" s="457" t="s">
        <v>274</v>
      </c>
      <c r="B29" s="458"/>
      <c r="C29" s="464">
        <f>C28+C27-C23</f>
        <v>0</v>
      </c>
      <c r="D29" s="464">
        <f>D28+D27-D23</f>
        <v>0</v>
      </c>
      <c r="E29" s="460">
        <f t="shared" si="2"/>
        <v>0</v>
      </c>
      <c r="F29" s="464">
        <f t="shared" ref="F29:L29" si="3">F28+F27-F23</f>
        <v>0</v>
      </c>
      <c r="G29" s="460">
        <f t="shared" si="1"/>
        <v>0</v>
      </c>
      <c r="H29" s="464">
        <f t="shared" si="3"/>
        <v>0</v>
      </c>
      <c r="I29" s="460">
        <f t="shared" si="1"/>
        <v>0</v>
      </c>
      <c r="J29" s="464">
        <f t="shared" si="3"/>
        <v>0</v>
      </c>
      <c r="K29" s="460">
        <f t="shared" si="1"/>
        <v>0</v>
      </c>
      <c r="L29" s="464">
        <f t="shared" si="3"/>
        <v>0</v>
      </c>
      <c r="M29" s="460">
        <f t="shared" si="1"/>
        <v>0</v>
      </c>
    </row>
    <row r="30" spans="1:14" s="463" customFormat="1" ht="37.5" x14ac:dyDescent="0.2">
      <c r="A30" s="462" t="s">
        <v>275</v>
      </c>
      <c r="B30" s="458" t="s">
        <v>276</v>
      </c>
      <c r="C30" s="466"/>
      <c r="D30" s="466"/>
      <c r="E30" s="460">
        <f t="shared" si="2"/>
        <v>0</v>
      </c>
      <c r="F30" s="467">
        <f>D30</f>
        <v>0</v>
      </c>
      <c r="G30" s="460">
        <f t="shared" si="1"/>
        <v>0</v>
      </c>
      <c r="H30" s="467">
        <f>F30</f>
        <v>0</v>
      </c>
      <c r="I30" s="460">
        <f t="shared" si="1"/>
        <v>0</v>
      </c>
      <c r="J30" s="467">
        <f>H30</f>
        <v>0</v>
      </c>
      <c r="K30" s="460">
        <f t="shared" si="1"/>
        <v>0</v>
      </c>
      <c r="L30" s="467">
        <f>J30</f>
        <v>0</v>
      </c>
      <c r="M30" s="460">
        <f t="shared" si="1"/>
        <v>0</v>
      </c>
    </row>
    <row r="31" spans="1:14" s="463" customFormat="1" ht="75" x14ac:dyDescent="0.2">
      <c r="A31" s="462" t="s">
        <v>277</v>
      </c>
      <c r="B31" s="458"/>
      <c r="C31" s="461">
        <f>C23-C30</f>
        <v>0</v>
      </c>
      <c r="D31" s="461">
        <f>D23-D30</f>
        <v>0</v>
      </c>
      <c r="E31" s="460">
        <f t="shared" si="2"/>
        <v>0</v>
      </c>
      <c r="F31" s="461">
        <f>F23-F30</f>
        <v>0</v>
      </c>
      <c r="G31" s="460">
        <f t="shared" si="1"/>
        <v>0</v>
      </c>
      <c r="H31" s="461">
        <f>H23-H30</f>
        <v>0</v>
      </c>
      <c r="I31" s="460">
        <f t="shared" si="1"/>
        <v>0</v>
      </c>
      <c r="J31" s="461">
        <f>J23-J30</f>
        <v>0</v>
      </c>
      <c r="K31" s="460">
        <f t="shared" si="1"/>
        <v>0</v>
      </c>
      <c r="L31" s="461">
        <f>L23-L30</f>
        <v>0</v>
      </c>
      <c r="M31" s="460">
        <f t="shared" si="1"/>
        <v>0</v>
      </c>
    </row>
    <row r="32" spans="1:14" s="465" customFormat="1" ht="75" x14ac:dyDescent="0.2">
      <c r="A32" s="457" t="s">
        <v>278</v>
      </c>
      <c r="B32" s="458"/>
      <c r="C32" s="464">
        <f>C31+C30-C23</f>
        <v>0</v>
      </c>
      <c r="D32" s="464">
        <f>D31+D30-D23</f>
        <v>0</v>
      </c>
      <c r="E32" s="460">
        <f t="shared" si="2"/>
        <v>0</v>
      </c>
      <c r="F32" s="464">
        <f>F31+F30-F23</f>
        <v>0</v>
      </c>
      <c r="G32" s="460">
        <f t="shared" si="1"/>
        <v>0</v>
      </c>
      <c r="H32" s="464">
        <f>H31+H30-H23</f>
        <v>0</v>
      </c>
      <c r="I32" s="460">
        <f t="shared" si="1"/>
        <v>0</v>
      </c>
      <c r="J32" s="464">
        <f>J31+J30-J23</f>
        <v>0</v>
      </c>
      <c r="K32" s="460">
        <f t="shared" si="1"/>
        <v>0</v>
      </c>
      <c r="L32" s="464">
        <f>L31+L30-L23</f>
        <v>0</v>
      </c>
      <c r="M32" s="460">
        <f t="shared" si="1"/>
        <v>0</v>
      </c>
    </row>
    <row r="33" spans="1:14" s="463" customFormat="1" ht="75" x14ac:dyDescent="0.2">
      <c r="A33" s="462" t="s">
        <v>279</v>
      </c>
      <c r="B33" s="468"/>
      <c r="C33" s="461">
        <f>C32+C29+C25</f>
        <v>0</v>
      </c>
      <c r="D33" s="461">
        <f>D32+D29+D25</f>
        <v>0</v>
      </c>
      <c r="E33" s="460">
        <f t="shared" si="2"/>
        <v>0</v>
      </c>
      <c r="F33" s="461">
        <f>ROUND(F32+F29+F25,0)</f>
        <v>0</v>
      </c>
      <c r="G33" s="460">
        <f t="shared" si="1"/>
        <v>0</v>
      </c>
      <c r="H33" s="461">
        <f>ROUND(H32+H29+H25,0)</f>
        <v>0</v>
      </c>
      <c r="I33" s="460">
        <f t="shared" si="1"/>
        <v>0</v>
      </c>
      <c r="J33" s="461">
        <f>ROUND(J32+J29+J25,0)</f>
        <v>0</v>
      </c>
      <c r="K33" s="460">
        <f t="shared" si="1"/>
        <v>0</v>
      </c>
      <c r="L33" s="461">
        <f>ROUND(L32+L29+L25,0)</f>
        <v>0</v>
      </c>
      <c r="M33" s="460">
        <f t="shared" si="1"/>
        <v>0</v>
      </c>
    </row>
    <row r="34" spans="1:14" s="463" customFormat="1" ht="24.95" customHeight="1" x14ac:dyDescent="0.2">
      <c r="A34" s="469" t="s">
        <v>280</v>
      </c>
      <c r="B34" s="468"/>
      <c r="C34" s="470">
        <f>IF(C33=0,0,C42/C33)</f>
        <v>0</v>
      </c>
      <c r="D34" s="470">
        <f>IF(D33=0,0,D42/D33)</f>
        <v>0</v>
      </c>
      <c r="E34" s="471" t="s">
        <v>11</v>
      </c>
      <c r="F34" s="472">
        <f>ROUND(AVERAGE(C34,D34),4)</f>
        <v>0</v>
      </c>
      <c r="G34" s="471" t="s">
        <v>11</v>
      </c>
      <c r="H34" s="472">
        <f>ROUND(F34,4)</f>
        <v>0</v>
      </c>
      <c r="I34" s="471" t="s">
        <v>11</v>
      </c>
      <c r="J34" s="472">
        <f>ROUND(H34,4)</f>
        <v>0</v>
      </c>
      <c r="K34" s="471" t="s">
        <v>11</v>
      </c>
      <c r="L34" s="472">
        <f>ROUND(J34,4)</f>
        <v>0</v>
      </c>
      <c r="M34" s="471" t="s">
        <v>11</v>
      </c>
    </row>
    <row r="35" spans="1:14" s="463" customFormat="1" ht="24.95" customHeight="1" x14ac:dyDescent="0.2">
      <c r="A35" s="469" t="s">
        <v>4</v>
      </c>
      <c r="B35" s="468"/>
      <c r="C35" s="470">
        <f>IF(C42=0,0,C43/C42)</f>
        <v>0</v>
      </c>
      <c r="D35" s="470">
        <f>IF(D42=0,0,D43/D42)</f>
        <v>0</v>
      </c>
      <c r="E35" s="471" t="s">
        <v>11</v>
      </c>
      <c r="F35" s="472">
        <f>ROUND(IF(AVERAGE(C35,D35)&gt;1,1,AVERAGE(C35,D35)),4)</f>
        <v>0</v>
      </c>
      <c r="G35" s="471" t="s">
        <v>11</v>
      </c>
      <c r="H35" s="472">
        <f>F35</f>
        <v>0</v>
      </c>
      <c r="I35" s="471" t="s">
        <v>11</v>
      </c>
      <c r="J35" s="472">
        <f>H35</f>
        <v>0</v>
      </c>
      <c r="K35" s="471" t="s">
        <v>11</v>
      </c>
      <c r="L35" s="472">
        <f>J35</f>
        <v>0</v>
      </c>
      <c r="M35" s="471" t="s">
        <v>11</v>
      </c>
    </row>
    <row r="36" spans="1:14" s="463" customFormat="1" ht="24.95" customHeight="1" x14ac:dyDescent="0.2">
      <c r="A36" s="462" t="s">
        <v>243</v>
      </c>
      <c r="B36" s="468"/>
      <c r="C36" s="471" t="s">
        <v>11</v>
      </c>
      <c r="D36" s="471" t="s">
        <v>11</v>
      </c>
      <c r="E36" s="471" t="s">
        <v>11</v>
      </c>
      <c r="F36" s="473">
        <f>F37+F38+F39+F41</f>
        <v>0</v>
      </c>
      <c r="G36" s="471" t="s">
        <v>11</v>
      </c>
      <c r="H36" s="473">
        <f>H37+H38+H39+H41+H40</f>
        <v>0</v>
      </c>
      <c r="I36" s="471" t="s">
        <v>11</v>
      </c>
      <c r="J36" s="473">
        <f>J37+J38+J39+J41+J40</f>
        <v>0</v>
      </c>
      <c r="K36" s="471" t="s">
        <v>11</v>
      </c>
      <c r="L36" s="473">
        <f>L37+L38+L39+L41+L40</f>
        <v>0</v>
      </c>
      <c r="M36" s="471" t="s">
        <v>11</v>
      </c>
    </row>
    <row r="37" spans="1:14" s="463" customFormat="1" ht="24.95" customHeight="1" x14ac:dyDescent="0.2">
      <c r="A37" s="474" t="s">
        <v>244</v>
      </c>
      <c r="B37" s="468"/>
      <c r="C37" s="471" t="s">
        <v>11</v>
      </c>
      <c r="D37" s="471" t="s">
        <v>11</v>
      </c>
      <c r="E37" s="471" t="s">
        <v>11</v>
      </c>
      <c r="F37" s="461"/>
      <c r="G37" s="471" t="s">
        <v>11</v>
      </c>
      <c r="H37" s="461"/>
      <c r="I37" s="471" t="s">
        <v>11</v>
      </c>
      <c r="J37" s="461"/>
      <c r="K37" s="471" t="s">
        <v>11</v>
      </c>
      <c r="L37" s="461"/>
      <c r="M37" s="471" t="s">
        <v>11</v>
      </c>
    </row>
    <row r="38" spans="1:14" s="463" customFormat="1" ht="24.95" customHeight="1" x14ac:dyDescent="0.2">
      <c r="A38" s="474" t="s">
        <v>7</v>
      </c>
      <c r="B38" s="468"/>
      <c r="C38" s="471" t="s">
        <v>11</v>
      </c>
      <c r="D38" s="471" t="s">
        <v>11</v>
      </c>
      <c r="E38" s="471" t="s">
        <v>11</v>
      </c>
      <c r="F38" s="461"/>
      <c r="G38" s="471" t="s">
        <v>11</v>
      </c>
      <c r="H38" s="461"/>
      <c r="I38" s="471" t="s">
        <v>11</v>
      </c>
      <c r="J38" s="461"/>
      <c r="K38" s="471" t="s">
        <v>11</v>
      </c>
      <c r="L38" s="461"/>
      <c r="M38" s="471" t="s">
        <v>11</v>
      </c>
    </row>
    <row r="39" spans="1:14" s="463" customFormat="1" ht="37.5" x14ac:dyDescent="0.2">
      <c r="A39" s="474" t="s">
        <v>281</v>
      </c>
      <c r="B39" s="468"/>
      <c r="C39" s="471" t="s">
        <v>11</v>
      </c>
      <c r="D39" s="471" t="s">
        <v>11</v>
      </c>
      <c r="E39" s="471" t="s">
        <v>11</v>
      </c>
      <c r="F39" s="461"/>
      <c r="G39" s="471" t="s">
        <v>11</v>
      </c>
      <c r="H39" s="461"/>
      <c r="I39" s="471" t="s">
        <v>11</v>
      </c>
      <c r="J39" s="461"/>
      <c r="K39" s="471" t="s">
        <v>11</v>
      </c>
      <c r="L39" s="461"/>
      <c r="M39" s="471" t="s">
        <v>11</v>
      </c>
    </row>
    <row r="40" spans="1:14" s="463" customFormat="1" ht="37.5" x14ac:dyDescent="0.2">
      <c r="A40" s="474" t="s">
        <v>282</v>
      </c>
      <c r="B40" s="468"/>
      <c r="C40" s="471"/>
      <c r="D40" s="471"/>
      <c r="E40" s="471"/>
      <c r="F40" s="461"/>
      <c r="G40" s="471" t="s">
        <v>11</v>
      </c>
      <c r="H40" s="461"/>
      <c r="I40" s="471" t="s">
        <v>11</v>
      </c>
      <c r="J40" s="461"/>
      <c r="K40" s="471" t="s">
        <v>11</v>
      </c>
      <c r="L40" s="461"/>
      <c r="M40" s="471" t="s">
        <v>11</v>
      </c>
    </row>
    <row r="41" spans="1:14" s="463" customFormat="1" ht="18.75" x14ac:dyDescent="0.2">
      <c r="A41" s="474" t="s">
        <v>247</v>
      </c>
      <c r="B41" s="468"/>
      <c r="C41" s="471" t="s">
        <v>11</v>
      </c>
      <c r="D41" s="471" t="s">
        <v>11</v>
      </c>
      <c r="E41" s="471" t="s">
        <v>11</v>
      </c>
      <c r="F41" s="461"/>
      <c r="G41" s="471" t="s">
        <v>11</v>
      </c>
      <c r="H41" s="461"/>
      <c r="I41" s="471" t="s">
        <v>11</v>
      </c>
      <c r="J41" s="461"/>
      <c r="K41" s="471" t="s">
        <v>11</v>
      </c>
      <c r="L41" s="461"/>
      <c r="M41" s="471" t="s">
        <v>11</v>
      </c>
    </row>
    <row r="42" spans="1:14" s="463" customFormat="1" ht="32.25" customHeight="1" x14ac:dyDescent="0.2">
      <c r="A42" s="462" t="s">
        <v>283</v>
      </c>
      <c r="B42" s="468" t="s">
        <v>284</v>
      </c>
      <c r="C42" s="459"/>
      <c r="D42" s="459"/>
      <c r="E42" s="460">
        <f>IF(C42=0,0,D42/C42)</f>
        <v>0</v>
      </c>
      <c r="F42" s="461">
        <f>ROUND(F33*F34,0)</f>
        <v>0</v>
      </c>
      <c r="G42" s="460">
        <f>IF(D42=0,0,F42/D42)</f>
        <v>0</v>
      </c>
      <c r="H42" s="461">
        <f>ROUND(H33*H34,0)</f>
        <v>0</v>
      </c>
      <c r="I42" s="460">
        <f>IF(F42=0,0,H42/F42)</f>
        <v>0</v>
      </c>
      <c r="J42" s="461">
        <f>ROUND(J33*J34,0)</f>
        <v>0</v>
      </c>
      <c r="K42" s="460">
        <f>IF(H42=0,0,J42/H42)</f>
        <v>0</v>
      </c>
      <c r="L42" s="461">
        <f>ROUND(L33*L34,0)</f>
        <v>0</v>
      </c>
      <c r="M42" s="460">
        <f>IF(J42=0,0,L42/J42)</f>
        <v>0</v>
      </c>
    </row>
    <row r="43" spans="1:14" ht="30" customHeight="1" x14ac:dyDescent="0.2">
      <c r="A43" s="475" t="s">
        <v>250</v>
      </c>
      <c r="B43" s="476"/>
      <c r="C43" s="477"/>
      <c r="D43" s="477"/>
      <c r="E43" s="478">
        <f>IF(C43=0,0,D43/C43)</f>
        <v>0</v>
      </c>
      <c r="F43" s="477">
        <f>ROUND(F42*F35+F36,0)</f>
        <v>0</v>
      </c>
      <c r="G43" s="478">
        <f t="shared" ref="G43:M43" si="4">IF(D43=0,0,F43/D43)</f>
        <v>0</v>
      </c>
      <c r="H43" s="477">
        <f>ROUND(H42*H35+H36,0)</f>
        <v>0</v>
      </c>
      <c r="I43" s="478">
        <f t="shared" si="4"/>
        <v>0</v>
      </c>
      <c r="J43" s="477">
        <f>ROUND(J42*J35+J36,0)</f>
        <v>0</v>
      </c>
      <c r="K43" s="478">
        <f t="shared" si="4"/>
        <v>0</v>
      </c>
      <c r="L43" s="477">
        <f>ROUND(L42*L35+L36,0)</f>
        <v>0</v>
      </c>
      <c r="M43" s="478">
        <f t="shared" si="4"/>
        <v>0</v>
      </c>
      <c r="N43" s="432"/>
    </row>
  </sheetData>
  <mergeCells count="15">
    <mergeCell ref="I5:I6"/>
    <mergeCell ref="J5:J6"/>
    <mergeCell ref="K5:K6"/>
    <mergeCell ref="L5:L6"/>
    <mergeCell ref="M5:M6"/>
    <mergeCell ref="A1:M1"/>
    <mergeCell ref="K2:M2"/>
    <mergeCell ref="J4:K4"/>
    <mergeCell ref="L4:M4"/>
    <mergeCell ref="A5:A6"/>
    <mergeCell ref="B5:B6"/>
    <mergeCell ref="C5:E5"/>
    <mergeCell ref="F5:F6"/>
    <mergeCell ref="G5:G6"/>
    <mergeCell ref="H5:H6"/>
  </mergeCells>
  <conditionalFormatting sqref="E14">
    <cfRule type="uniqueValues" dxfId="25" priority="11"/>
  </conditionalFormatting>
  <conditionalFormatting sqref="G14">
    <cfRule type="uniqueValues" dxfId="24" priority="12"/>
  </conditionalFormatting>
  <conditionalFormatting sqref="I14">
    <cfRule type="uniqueValues" dxfId="23" priority="13"/>
  </conditionalFormatting>
  <conditionalFormatting sqref="K14">
    <cfRule type="uniqueValues" dxfId="22" priority="14"/>
  </conditionalFormatting>
  <conditionalFormatting sqref="M14">
    <cfRule type="uniqueValues" dxfId="21" priority="15"/>
  </conditionalFormatting>
  <conditionalFormatting sqref="E17">
    <cfRule type="uniqueValues" dxfId="20" priority="6"/>
  </conditionalFormatting>
  <conditionalFormatting sqref="G17">
    <cfRule type="uniqueValues" dxfId="19" priority="7"/>
  </conditionalFormatting>
  <conditionalFormatting sqref="I17">
    <cfRule type="uniqueValues" dxfId="18" priority="8"/>
  </conditionalFormatting>
  <conditionalFormatting sqref="K17">
    <cfRule type="uniqueValues" dxfId="17" priority="9"/>
  </conditionalFormatting>
  <conditionalFormatting sqref="M17">
    <cfRule type="uniqueValues" dxfId="16" priority="10"/>
  </conditionalFormatting>
  <conditionalFormatting sqref="E20">
    <cfRule type="uniqueValues" dxfId="15" priority="1"/>
  </conditionalFormatting>
  <conditionalFormatting sqref="G20">
    <cfRule type="uniqueValues" dxfId="14" priority="2"/>
  </conditionalFormatting>
  <conditionalFormatting sqref="I20">
    <cfRule type="uniqueValues" dxfId="13" priority="3"/>
  </conditionalFormatting>
  <conditionalFormatting sqref="K20">
    <cfRule type="uniqueValues" dxfId="12" priority="4"/>
  </conditionalFormatting>
  <conditionalFormatting sqref="M20">
    <cfRule type="uniqueValues" dxfId="11" priority="5"/>
  </conditionalFormatting>
  <conditionalFormatting sqref="D36:D41">
    <cfRule type="uniqueValues" dxfId="10" priority="16"/>
  </conditionalFormatting>
  <conditionalFormatting sqref="E34:E41">
    <cfRule type="uniqueValues" dxfId="9" priority="17"/>
  </conditionalFormatting>
  <conditionalFormatting sqref="G34:G41">
    <cfRule type="uniqueValues" dxfId="8" priority="18"/>
  </conditionalFormatting>
  <conditionalFormatting sqref="I34:I41">
    <cfRule type="uniqueValues" dxfId="7" priority="19"/>
  </conditionalFormatting>
  <conditionalFormatting sqref="K34:K41">
    <cfRule type="uniqueValues" dxfId="6" priority="20"/>
  </conditionalFormatting>
  <conditionalFormatting sqref="M34:M41">
    <cfRule type="uniqueValues" dxfId="5" priority="21"/>
  </conditionalFormatting>
  <conditionalFormatting sqref="E10">
    <cfRule type="uniqueValues" dxfId="4" priority="22"/>
  </conditionalFormatting>
  <conditionalFormatting sqref="G10">
    <cfRule type="uniqueValues" dxfId="3" priority="23"/>
  </conditionalFormatting>
  <conditionalFormatting sqref="I10">
    <cfRule type="uniqueValues" dxfId="2" priority="24"/>
  </conditionalFormatting>
  <conditionalFormatting sqref="K10">
    <cfRule type="uniqueValues" dxfId="1" priority="25"/>
  </conditionalFormatting>
  <conditionalFormatting sqref="M10">
    <cfRule type="uniqueValues" dxfId="0" priority="26"/>
  </conditionalFormatting>
  <pageMargins left="0" right="0" top="0" bottom="0" header="0" footer="0"/>
  <pageSetup paperSize="9" scale="44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3"/>
  <sheetViews>
    <sheetView view="pageBreakPreview" zoomScale="75" zoomScaleNormal="70" zoomScaleSheetLayoutView="75" workbookViewId="0">
      <selection activeCell="A2" sqref="A2"/>
    </sheetView>
  </sheetViews>
  <sheetFormatPr defaultColWidth="8.85546875" defaultRowHeight="15" x14ac:dyDescent="0.25"/>
  <cols>
    <col min="1" max="1" width="53.140625" style="480" customWidth="1"/>
    <col min="2" max="2" width="13.85546875" style="480" customWidth="1"/>
    <col min="3" max="3" width="17" style="480" customWidth="1"/>
    <col min="4" max="4" width="17.85546875" style="480" customWidth="1"/>
    <col min="5" max="5" width="13.28515625" style="480" customWidth="1"/>
    <col min="6" max="6" width="15.85546875" style="480" customWidth="1"/>
    <col min="7" max="7" width="13.5703125" style="480" customWidth="1"/>
    <col min="8" max="8" width="17.7109375" style="480" customWidth="1"/>
    <col min="9" max="9" width="13.140625" style="480" customWidth="1"/>
    <col min="10" max="10" width="20" style="480" customWidth="1"/>
    <col min="11" max="11" width="13" style="480" customWidth="1"/>
    <col min="12" max="12" width="20.28515625" style="480" customWidth="1"/>
    <col min="13" max="13" width="13.140625" style="480" customWidth="1"/>
    <col min="14" max="14" width="8.85546875" style="480"/>
    <col min="15" max="15" width="8.85546875" style="480" customWidth="1"/>
    <col min="16" max="16384" width="8.85546875" style="480"/>
  </cols>
  <sheetData>
    <row r="1" spans="1:20" ht="20.25" x14ac:dyDescent="0.3">
      <c r="A1" s="479">
        <v>140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20" ht="43.5" customHeight="1" x14ac:dyDescent="0.25">
      <c r="J2" s="481"/>
      <c r="K2" s="409" t="s">
        <v>285</v>
      </c>
      <c r="L2" s="409"/>
      <c r="M2" s="409"/>
    </row>
    <row r="3" spans="1:20" s="483" customFormat="1" ht="30" x14ac:dyDescent="0.2">
      <c r="A3" s="482" t="s">
        <v>286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</row>
    <row r="4" spans="1:20" ht="18.75" x14ac:dyDescent="0.25">
      <c r="E4" s="484"/>
      <c r="G4" s="484"/>
      <c r="H4" s="485"/>
      <c r="I4" s="485"/>
      <c r="L4" s="486" t="s">
        <v>226</v>
      </c>
      <c r="M4" s="486"/>
    </row>
    <row r="5" spans="1:20" ht="40.5" customHeight="1" x14ac:dyDescent="0.25">
      <c r="A5" s="416" t="s">
        <v>227</v>
      </c>
      <c r="B5" s="417" t="s">
        <v>228</v>
      </c>
      <c r="C5" s="418" t="s">
        <v>229</v>
      </c>
      <c r="D5" s="418"/>
      <c r="E5" s="418"/>
      <c r="F5" s="416" t="s">
        <v>28</v>
      </c>
      <c r="G5" s="416" t="s">
        <v>230</v>
      </c>
      <c r="H5" s="416" t="s">
        <v>29</v>
      </c>
      <c r="I5" s="416" t="s">
        <v>230</v>
      </c>
      <c r="J5" s="416" t="s">
        <v>30</v>
      </c>
      <c r="K5" s="416" t="s">
        <v>230</v>
      </c>
      <c r="L5" s="416" t="s">
        <v>31</v>
      </c>
      <c r="M5" s="416" t="s">
        <v>230</v>
      </c>
    </row>
    <row r="6" spans="1:20" ht="45" customHeight="1" x14ac:dyDescent="0.25">
      <c r="A6" s="416"/>
      <c r="B6" s="419"/>
      <c r="C6" s="420" t="s">
        <v>231</v>
      </c>
      <c r="D6" s="420" t="s">
        <v>232</v>
      </c>
      <c r="E6" s="420" t="s">
        <v>230</v>
      </c>
      <c r="F6" s="416"/>
      <c r="G6" s="416"/>
      <c r="H6" s="416"/>
      <c r="I6" s="416"/>
      <c r="J6" s="416"/>
      <c r="K6" s="416"/>
      <c r="L6" s="416"/>
      <c r="M6" s="416"/>
    </row>
    <row r="7" spans="1:20" s="491" customFormat="1" ht="39.950000000000003" customHeight="1" x14ac:dyDescent="0.25">
      <c r="A7" s="487" t="s">
        <v>287</v>
      </c>
      <c r="B7" s="488" t="s">
        <v>288</v>
      </c>
      <c r="C7" s="489">
        <f t="shared" ref="C7:D7" si="0">C8+C14+C18+C21+C27+C28+C31+C34+C37+C40+C41+C42</f>
        <v>0</v>
      </c>
      <c r="D7" s="489">
        <f t="shared" si="0"/>
        <v>0</v>
      </c>
      <c r="E7" s="490">
        <f>IF(C7=0,0,D7/C7)</f>
        <v>0</v>
      </c>
      <c r="F7" s="489">
        <f t="shared" ref="F7:H7" si="1">F8+F14+F18+F21+F27+F28+F31+F34+F37+F40+F41+F42</f>
        <v>0</v>
      </c>
      <c r="G7" s="490">
        <f>IF(D7=0,0,F7/D7)</f>
        <v>0</v>
      </c>
      <c r="H7" s="489">
        <f t="shared" si="1"/>
        <v>0</v>
      </c>
      <c r="I7" s="490">
        <f>IF(F7=0,0,H7/F7)</f>
        <v>0</v>
      </c>
      <c r="J7" s="489">
        <f t="shared" ref="J7" si="2">J8+J14+J18+J21+J27+J28+J31+J34+J37+J40+J41+J42</f>
        <v>0</v>
      </c>
      <c r="K7" s="490">
        <f>IF(H7=0,0,J7/H7)</f>
        <v>0</v>
      </c>
      <c r="L7" s="489">
        <f t="shared" ref="L7" si="3">L8+L14+L18+L21+L27+L28+L31+L34+L37+L40+L41+L42</f>
        <v>0</v>
      </c>
      <c r="M7" s="490">
        <f>IF(J7=0,0,L7/J7)</f>
        <v>0</v>
      </c>
    </row>
    <row r="8" spans="1:20" s="497" customFormat="1" ht="39.950000000000003" customHeight="1" x14ac:dyDescent="0.25">
      <c r="A8" s="492" t="s">
        <v>289</v>
      </c>
      <c r="B8" s="493" t="s">
        <v>290</v>
      </c>
      <c r="C8" s="494">
        <f t="shared" ref="C8:D8" si="4">C9+C10+C11+C12+C13</f>
        <v>0</v>
      </c>
      <c r="D8" s="494">
        <f t="shared" si="4"/>
        <v>0</v>
      </c>
      <c r="E8" s="495">
        <f t="shared" ref="E8:E71" si="5">IF(C8=0,0,D8/C8)</f>
        <v>0</v>
      </c>
      <c r="F8" s="494">
        <f t="shared" ref="F8" si="6">F9+F10+F11+F12+F13</f>
        <v>0</v>
      </c>
      <c r="G8" s="495">
        <f t="shared" ref="G8:M71" si="7">IF(D8=0,0,F8/D8)</f>
        <v>0</v>
      </c>
      <c r="H8" s="494">
        <f t="shared" ref="H8" si="8">H9+H10+H11+H12+H13</f>
        <v>0</v>
      </c>
      <c r="I8" s="495">
        <f t="shared" si="7"/>
        <v>0</v>
      </c>
      <c r="J8" s="494">
        <f t="shared" ref="J8" si="9">J9+J10+J11+J12+J13</f>
        <v>0</v>
      </c>
      <c r="K8" s="495">
        <f t="shared" si="7"/>
        <v>0</v>
      </c>
      <c r="L8" s="494">
        <f t="shared" ref="L8" si="10">L9+L10+L11+L12+L13</f>
        <v>0</v>
      </c>
      <c r="M8" s="495">
        <f t="shared" si="7"/>
        <v>0</v>
      </c>
      <c r="N8" s="496"/>
      <c r="P8" s="496"/>
      <c r="R8" s="496"/>
      <c r="T8" s="496"/>
    </row>
    <row r="9" spans="1:20" s="491" customFormat="1" ht="30" customHeight="1" x14ac:dyDescent="0.25">
      <c r="A9" s="498" t="s">
        <v>291</v>
      </c>
      <c r="B9" s="499" t="s">
        <v>292</v>
      </c>
      <c r="C9" s="500"/>
      <c r="D9" s="500"/>
      <c r="E9" s="501">
        <f t="shared" si="5"/>
        <v>0</v>
      </c>
      <c r="F9" s="502"/>
      <c r="G9" s="501">
        <f t="shared" si="7"/>
        <v>0</v>
      </c>
      <c r="H9" s="502"/>
      <c r="I9" s="501">
        <f t="shared" si="7"/>
        <v>0</v>
      </c>
      <c r="J9" s="502"/>
      <c r="K9" s="501">
        <f t="shared" si="7"/>
        <v>0</v>
      </c>
      <c r="L9" s="502"/>
      <c r="M9" s="501">
        <f t="shared" si="7"/>
        <v>0</v>
      </c>
      <c r="N9" s="503"/>
      <c r="P9" s="503"/>
      <c r="R9" s="503"/>
      <c r="T9" s="503"/>
    </row>
    <row r="10" spans="1:20" s="491" customFormat="1" ht="39.950000000000003" customHeight="1" x14ac:dyDescent="0.25">
      <c r="A10" s="498" t="s">
        <v>293</v>
      </c>
      <c r="B10" s="499" t="s">
        <v>294</v>
      </c>
      <c r="C10" s="500"/>
      <c r="D10" s="500"/>
      <c r="E10" s="501">
        <f t="shared" si="5"/>
        <v>0</v>
      </c>
      <c r="F10" s="502"/>
      <c r="G10" s="501">
        <f t="shared" si="7"/>
        <v>0</v>
      </c>
      <c r="H10" s="502"/>
      <c r="I10" s="501">
        <f t="shared" si="7"/>
        <v>0</v>
      </c>
      <c r="J10" s="502"/>
      <c r="K10" s="501">
        <f t="shared" si="7"/>
        <v>0</v>
      </c>
      <c r="L10" s="502"/>
      <c r="M10" s="501">
        <f t="shared" si="7"/>
        <v>0</v>
      </c>
      <c r="N10" s="503"/>
      <c r="P10" s="503"/>
      <c r="R10" s="503"/>
      <c r="T10" s="503"/>
    </row>
    <row r="11" spans="1:20" s="491" customFormat="1" ht="39.950000000000003" customHeight="1" x14ac:dyDescent="0.25">
      <c r="A11" s="498" t="s">
        <v>295</v>
      </c>
      <c r="B11" s="499" t="s">
        <v>296</v>
      </c>
      <c r="C11" s="500"/>
      <c r="D11" s="500"/>
      <c r="E11" s="501">
        <f t="shared" si="5"/>
        <v>0</v>
      </c>
      <c r="F11" s="502"/>
      <c r="G11" s="501">
        <f t="shared" si="7"/>
        <v>0</v>
      </c>
      <c r="H11" s="502"/>
      <c r="I11" s="501">
        <f t="shared" si="7"/>
        <v>0</v>
      </c>
      <c r="J11" s="502"/>
      <c r="K11" s="501">
        <f t="shared" si="7"/>
        <v>0</v>
      </c>
      <c r="L11" s="502"/>
      <c r="M11" s="501">
        <f t="shared" si="7"/>
        <v>0</v>
      </c>
      <c r="N11" s="503"/>
      <c r="P11" s="503"/>
      <c r="R11" s="503"/>
      <c r="T11" s="503"/>
    </row>
    <row r="12" spans="1:20" s="491" customFormat="1" ht="39.950000000000003" customHeight="1" x14ac:dyDescent="0.25">
      <c r="A12" s="498" t="s">
        <v>297</v>
      </c>
      <c r="B12" s="499" t="s">
        <v>298</v>
      </c>
      <c r="C12" s="500"/>
      <c r="D12" s="500"/>
      <c r="E12" s="501">
        <f t="shared" si="5"/>
        <v>0</v>
      </c>
      <c r="F12" s="502"/>
      <c r="G12" s="501">
        <f t="shared" si="7"/>
        <v>0</v>
      </c>
      <c r="H12" s="502"/>
      <c r="I12" s="501">
        <f t="shared" si="7"/>
        <v>0</v>
      </c>
      <c r="J12" s="502"/>
      <c r="K12" s="501">
        <f t="shared" si="7"/>
        <v>0</v>
      </c>
      <c r="L12" s="502"/>
      <c r="M12" s="501">
        <f t="shared" si="7"/>
        <v>0</v>
      </c>
      <c r="N12" s="503"/>
      <c r="P12" s="503"/>
      <c r="R12" s="503"/>
      <c r="T12" s="503"/>
    </row>
    <row r="13" spans="1:20" s="491" customFormat="1" ht="30" customHeight="1" x14ac:dyDescent="0.25">
      <c r="A13" s="498" t="s">
        <v>299</v>
      </c>
      <c r="B13" s="499" t="s">
        <v>300</v>
      </c>
      <c r="C13" s="500"/>
      <c r="D13" s="500"/>
      <c r="E13" s="501">
        <f t="shared" si="5"/>
        <v>0</v>
      </c>
      <c r="F13" s="502"/>
      <c r="G13" s="501">
        <f t="shared" si="7"/>
        <v>0</v>
      </c>
      <c r="H13" s="502"/>
      <c r="I13" s="501">
        <f t="shared" si="7"/>
        <v>0</v>
      </c>
      <c r="J13" s="502"/>
      <c r="K13" s="501">
        <f t="shared" si="7"/>
        <v>0</v>
      </c>
      <c r="L13" s="502"/>
      <c r="M13" s="501">
        <f t="shared" si="7"/>
        <v>0</v>
      </c>
      <c r="N13" s="503"/>
      <c r="P13" s="503"/>
      <c r="R13" s="503"/>
      <c r="T13" s="503"/>
    </row>
    <row r="14" spans="1:20" s="491" customFormat="1" ht="39.950000000000003" customHeight="1" x14ac:dyDescent="0.25">
      <c r="A14" s="492" t="s">
        <v>301</v>
      </c>
      <c r="B14" s="493" t="s">
        <v>302</v>
      </c>
      <c r="C14" s="494">
        <f t="shared" ref="C14:D14" si="11">C15+C16+C17</f>
        <v>0</v>
      </c>
      <c r="D14" s="494">
        <f t="shared" si="11"/>
        <v>0</v>
      </c>
      <c r="E14" s="495">
        <f t="shared" si="5"/>
        <v>0</v>
      </c>
      <c r="F14" s="494">
        <f t="shared" ref="F14" si="12">F15+F16+F17</f>
        <v>0</v>
      </c>
      <c r="G14" s="495">
        <f t="shared" si="7"/>
        <v>0</v>
      </c>
      <c r="H14" s="494">
        <f t="shared" ref="H14" si="13">H15+H16+H17</f>
        <v>0</v>
      </c>
      <c r="I14" s="495">
        <f t="shared" si="7"/>
        <v>0</v>
      </c>
      <c r="J14" s="494">
        <f t="shared" ref="J14" si="14">J15+J16+J17</f>
        <v>0</v>
      </c>
      <c r="K14" s="495">
        <f t="shared" si="7"/>
        <v>0</v>
      </c>
      <c r="L14" s="494">
        <f t="shared" ref="L14" si="15">L15+L16+L17</f>
        <v>0</v>
      </c>
      <c r="M14" s="495">
        <f t="shared" si="7"/>
        <v>0</v>
      </c>
      <c r="N14" s="503"/>
      <c r="P14" s="503"/>
      <c r="R14" s="503"/>
      <c r="T14" s="503"/>
    </row>
    <row r="15" spans="1:20" s="491" customFormat="1" ht="30" customHeight="1" x14ac:dyDescent="0.25">
      <c r="A15" s="498" t="s">
        <v>303</v>
      </c>
      <c r="B15" s="499" t="s">
        <v>304</v>
      </c>
      <c r="C15" s="500"/>
      <c r="D15" s="500"/>
      <c r="E15" s="501">
        <f t="shared" si="5"/>
        <v>0</v>
      </c>
      <c r="F15" s="502"/>
      <c r="G15" s="501">
        <f t="shared" si="7"/>
        <v>0</v>
      </c>
      <c r="H15" s="502"/>
      <c r="I15" s="501">
        <f t="shared" si="7"/>
        <v>0</v>
      </c>
      <c r="J15" s="502"/>
      <c r="K15" s="501">
        <f t="shared" si="7"/>
        <v>0</v>
      </c>
      <c r="L15" s="502"/>
      <c r="M15" s="501">
        <f t="shared" si="7"/>
        <v>0</v>
      </c>
      <c r="N15" s="503"/>
      <c r="P15" s="503"/>
      <c r="R15" s="503"/>
      <c r="T15" s="503"/>
    </row>
    <row r="16" spans="1:20" s="491" customFormat="1" ht="39.950000000000003" customHeight="1" x14ac:dyDescent="0.25">
      <c r="A16" s="498" t="s">
        <v>305</v>
      </c>
      <c r="B16" s="499" t="s">
        <v>306</v>
      </c>
      <c r="C16" s="500"/>
      <c r="D16" s="500"/>
      <c r="E16" s="501">
        <f t="shared" si="5"/>
        <v>0</v>
      </c>
      <c r="F16" s="502"/>
      <c r="G16" s="501">
        <f t="shared" si="7"/>
        <v>0</v>
      </c>
      <c r="H16" s="502"/>
      <c r="I16" s="501">
        <f t="shared" si="7"/>
        <v>0</v>
      </c>
      <c r="J16" s="502"/>
      <c r="K16" s="501">
        <f t="shared" si="7"/>
        <v>0</v>
      </c>
      <c r="L16" s="502"/>
      <c r="M16" s="501">
        <f t="shared" si="7"/>
        <v>0</v>
      </c>
      <c r="N16" s="503"/>
      <c r="P16" s="503"/>
      <c r="R16" s="503"/>
      <c r="T16" s="503"/>
    </row>
    <row r="17" spans="1:20" s="491" customFormat="1" ht="30" customHeight="1" x14ac:dyDescent="0.25">
      <c r="A17" s="498" t="s">
        <v>307</v>
      </c>
      <c r="B17" s="499" t="s">
        <v>308</v>
      </c>
      <c r="C17" s="500"/>
      <c r="D17" s="500"/>
      <c r="E17" s="501">
        <f t="shared" si="5"/>
        <v>0</v>
      </c>
      <c r="F17" s="502"/>
      <c r="G17" s="501">
        <f t="shared" si="7"/>
        <v>0</v>
      </c>
      <c r="H17" s="502"/>
      <c r="I17" s="501">
        <f t="shared" si="7"/>
        <v>0</v>
      </c>
      <c r="J17" s="502"/>
      <c r="K17" s="501">
        <f t="shared" si="7"/>
        <v>0</v>
      </c>
      <c r="L17" s="502"/>
      <c r="M17" s="501">
        <f t="shared" si="7"/>
        <v>0</v>
      </c>
      <c r="N17" s="503"/>
      <c r="P17" s="503"/>
      <c r="R17" s="503"/>
      <c r="T17" s="503"/>
    </row>
    <row r="18" spans="1:20" s="491" customFormat="1" ht="30" customHeight="1" x14ac:dyDescent="0.25">
      <c r="A18" s="492" t="s">
        <v>309</v>
      </c>
      <c r="B18" s="493" t="s">
        <v>310</v>
      </c>
      <c r="C18" s="494">
        <f t="shared" ref="C18:D18" si="16">C19+C20</f>
        <v>0</v>
      </c>
      <c r="D18" s="494">
        <f t="shared" si="16"/>
        <v>0</v>
      </c>
      <c r="E18" s="495">
        <f t="shared" si="5"/>
        <v>0</v>
      </c>
      <c r="F18" s="494">
        <f t="shared" ref="F18" si="17">F19+F20</f>
        <v>0</v>
      </c>
      <c r="G18" s="495">
        <f t="shared" si="7"/>
        <v>0</v>
      </c>
      <c r="H18" s="494">
        <f t="shared" ref="H18" si="18">H19+H20</f>
        <v>0</v>
      </c>
      <c r="I18" s="495">
        <f t="shared" si="7"/>
        <v>0</v>
      </c>
      <c r="J18" s="494">
        <f t="shared" ref="J18" si="19">J19+J20</f>
        <v>0</v>
      </c>
      <c r="K18" s="495">
        <f t="shared" si="7"/>
        <v>0</v>
      </c>
      <c r="L18" s="494">
        <f t="shared" ref="L18" si="20">L19+L20</f>
        <v>0</v>
      </c>
      <c r="M18" s="495">
        <f t="shared" si="7"/>
        <v>0</v>
      </c>
      <c r="N18" s="503"/>
      <c r="P18" s="503"/>
      <c r="R18" s="503"/>
      <c r="T18" s="503"/>
    </row>
    <row r="19" spans="1:20" s="491" customFormat="1" ht="30" customHeight="1" x14ac:dyDescent="0.25">
      <c r="A19" s="498" t="s">
        <v>311</v>
      </c>
      <c r="B19" s="499" t="s">
        <v>312</v>
      </c>
      <c r="C19" s="500"/>
      <c r="D19" s="500"/>
      <c r="E19" s="501">
        <f t="shared" si="5"/>
        <v>0</v>
      </c>
      <c r="F19" s="502"/>
      <c r="G19" s="501">
        <f t="shared" si="7"/>
        <v>0</v>
      </c>
      <c r="H19" s="502"/>
      <c r="I19" s="501">
        <f t="shared" si="7"/>
        <v>0</v>
      </c>
      <c r="J19" s="502"/>
      <c r="K19" s="501">
        <f t="shared" si="7"/>
        <v>0</v>
      </c>
      <c r="L19" s="502"/>
      <c r="M19" s="501">
        <f t="shared" si="7"/>
        <v>0</v>
      </c>
      <c r="N19" s="503"/>
      <c r="P19" s="503"/>
      <c r="R19" s="503"/>
      <c r="T19" s="503"/>
    </row>
    <row r="20" spans="1:20" s="491" customFormat="1" ht="30" customHeight="1" x14ac:dyDescent="0.25">
      <c r="A20" s="498" t="s">
        <v>313</v>
      </c>
      <c r="B20" s="499" t="s">
        <v>314</v>
      </c>
      <c r="C20" s="500"/>
      <c r="D20" s="500"/>
      <c r="E20" s="501">
        <f t="shared" si="5"/>
        <v>0</v>
      </c>
      <c r="F20" s="502"/>
      <c r="G20" s="501">
        <f t="shared" si="7"/>
        <v>0</v>
      </c>
      <c r="H20" s="502"/>
      <c r="I20" s="501">
        <f t="shared" si="7"/>
        <v>0</v>
      </c>
      <c r="J20" s="502"/>
      <c r="K20" s="501">
        <f t="shared" si="7"/>
        <v>0</v>
      </c>
      <c r="L20" s="502"/>
      <c r="M20" s="501">
        <f t="shared" si="7"/>
        <v>0</v>
      </c>
      <c r="N20" s="503"/>
      <c r="P20" s="503"/>
      <c r="R20" s="503"/>
      <c r="T20" s="503"/>
    </row>
    <row r="21" spans="1:20" s="491" customFormat="1" ht="39.950000000000003" customHeight="1" x14ac:dyDescent="0.25">
      <c r="A21" s="492" t="s">
        <v>315</v>
      </c>
      <c r="B21" s="493" t="s">
        <v>316</v>
      </c>
      <c r="C21" s="494">
        <f t="shared" ref="C21:D21" si="21">C22+C23+C24+C25+C26</f>
        <v>0</v>
      </c>
      <c r="D21" s="494">
        <f t="shared" si="21"/>
        <v>0</v>
      </c>
      <c r="E21" s="495">
        <f t="shared" si="5"/>
        <v>0</v>
      </c>
      <c r="F21" s="494">
        <f t="shared" ref="F21" si="22">F22+F23+F24+F25+F26</f>
        <v>0</v>
      </c>
      <c r="G21" s="495">
        <f t="shared" si="7"/>
        <v>0</v>
      </c>
      <c r="H21" s="494">
        <f t="shared" ref="H21" si="23">H22+H23+H24+H25+H26</f>
        <v>0</v>
      </c>
      <c r="I21" s="495">
        <f t="shared" si="7"/>
        <v>0</v>
      </c>
      <c r="J21" s="494">
        <f t="shared" ref="J21" si="24">J22+J23+J24+J25+J26</f>
        <v>0</v>
      </c>
      <c r="K21" s="495">
        <f t="shared" si="7"/>
        <v>0</v>
      </c>
      <c r="L21" s="494">
        <f t="shared" ref="L21" si="25">L22+L23+L24+L25+L26</f>
        <v>0</v>
      </c>
      <c r="M21" s="495">
        <f t="shared" si="7"/>
        <v>0</v>
      </c>
      <c r="N21" s="503"/>
      <c r="P21" s="503"/>
      <c r="R21" s="503"/>
      <c r="T21" s="503"/>
    </row>
    <row r="22" spans="1:20" s="491" customFormat="1" ht="30" customHeight="1" x14ac:dyDescent="0.25">
      <c r="A22" s="498" t="s">
        <v>291</v>
      </c>
      <c r="B22" s="499" t="s">
        <v>317</v>
      </c>
      <c r="C22" s="500"/>
      <c r="D22" s="500"/>
      <c r="E22" s="501">
        <f t="shared" si="5"/>
        <v>0</v>
      </c>
      <c r="F22" s="502"/>
      <c r="G22" s="501">
        <f t="shared" si="7"/>
        <v>0</v>
      </c>
      <c r="H22" s="502"/>
      <c r="I22" s="501">
        <f t="shared" si="7"/>
        <v>0</v>
      </c>
      <c r="J22" s="502"/>
      <c r="K22" s="501">
        <f t="shared" si="7"/>
        <v>0</v>
      </c>
      <c r="L22" s="502"/>
      <c r="M22" s="501">
        <f t="shared" si="7"/>
        <v>0</v>
      </c>
      <c r="N22" s="503"/>
      <c r="P22" s="503"/>
      <c r="R22" s="503"/>
      <c r="T22" s="503"/>
    </row>
    <row r="23" spans="1:20" s="491" customFormat="1" ht="39.950000000000003" customHeight="1" x14ac:dyDescent="0.25">
      <c r="A23" s="498" t="s">
        <v>293</v>
      </c>
      <c r="B23" s="499" t="s">
        <v>318</v>
      </c>
      <c r="C23" s="500"/>
      <c r="D23" s="500"/>
      <c r="E23" s="501">
        <f t="shared" si="5"/>
        <v>0</v>
      </c>
      <c r="F23" s="502"/>
      <c r="G23" s="501">
        <f t="shared" si="7"/>
        <v>0</v>
      </c>
      <c r="H23" s="502"/>
      <c r="I23" s="501">
        <f t="shared" si="7"/>
        <v>0</v>
      </c>
      <c r="J23" s="502"/>
      <c r="K23" s="501">
        <f t="shared" si="7"/>
        <v>0</v>
      </c>
      <c r="L23" s="502"/>
      <c r="M23" s="501">
        <f t="shared" si="7"/>
        <v>0</v>
      </c>
      <c r="N23" s="503"/>
      <c r="P23" s="503"/>
      <c r="R23" s="503"/>
      <c r="T23" s="503"/>
    </row>
    <row r="24" spans="1:20" s="491" customFormat="1" ht="39.950000000000003" customHeight="1" x14ac:dyDescent="0.25">
      <c r="A24" s="498" t="s">
        <v>295</v>
      </c>
      <c r="B24" s="499" t="s">
        <v>319</v>
      </c>
      <c r="C24" s="500"/>
      <c r="D24" s="500"/>
      <c r="E24" s="501">
        <f t="shared" si="5"/>
        <v>0</v>
      </c>
      <c r="F24" s="502"/>
      <c r="G24" s="501">
        <f t="shared" si="7"/>
        <v>0</v>
      </c>
      <c r="H24" s="502"/>
      <c r="I24" s="501">
        <f t="shared" si="7"/>
        <v>0</v>
      </c>
      <c r="J24" s="502"/>
      <c r="K24" s="501">
        <f t="shared" si="7"/>
        <v>0</v>
      </c>
      <c r="L24" s="502"/>
      <c r="M24" s="501">
        <f t="shared" si="7"/>
        <v>0</v>
      </c>
      <c r="N24" s="503"/>
      <c r="P24" s="503"/>
      <c r="R24" s="503"/>
      <c r="T24" s="503"/>
    </row>
    <row r="25" spans="1:20" s="491" customFormat="1" ht="39.950000000000003" customHeight="1" x14ac:dyDescent="0.25">
      <c r="A25" s="498" t="s">
        <v>297</v>
      </c>
      <c r="B25" s="499" t="s">
        <v>320</v>
      </c>
      <c r="C25" s="500"/>
      <c r="D25" s="500"/>
      <c r="E25" s="501">
        <f t="shared" si="5"/>
        <v>0</v>
      </c>
      <c r="F25" s="502"/>
      <c r="G25" s="501">
        <f t="shared" si="7"/>
        <v>0</v>
      </c>
      <c r="H25" s="502"/>
      <c r="I25" s="501">
        <f t="shared" si="7"/>
        <v>0</v>
      </c>
      <c r="J25" s="502"/>
      <c r="K25" s="501">
        <f t="shared" si="7"/>
        <v>0</v>
      </c>
      <c r="L25" s="502"/>
      <c r="M25" s="501">
        <f t="shared" si="7"/>
        <v>0</v>
      </c>
      <c r="N25" s="503"/>
      <c r="P25" s="503"/>
      <c r="R25" s="503"/>
      <c r="T25" s="503"/>
    </row>
    <row r="26" spans="1:20" s="491" customFormat="1" ht="30" customHeight="1" x14ac:dyDescent="0.25">
      <c r="A26" s="498" t="s">
        <v>299</v>
      </c>
      <c r="B26" s="499" t="s">
        <v>321</v>
      </c>
      <c r="C26" s="500"/>
      <c r="D26" s="500"/>
      <c r="E26" s="501">
        <f t="shared" si="5"/>
        <v>0</v>
      </c>
      <c r="F26" s="502"/>
      <c r="G26" s="501">
        <f t="shared" si="7"/>
        <v>0</v>
      </c>
      <c r="H26" s="502"/>
      <c r="I26" s="501">
        <f t="shared" si="7"/>
        <v>0</v>
      </c>
      <c r="J26" s="502"/>
      <c r="K26" s="501">
        <f t="shared" si="7"/>
        <v>0</v>
      </c>
      <c r="L26" s="502"/>
      <c r="M26" s="501">
        <f t="shared" si="7"/>
        <v>0</v>
      </c>
      <c r="N26" s="503"/>
      <c r="P26" s="503"/>
      <c r="R26" s="503"/>
      <c r="T26" s="503"/>
    </row>
    <row r="27" spans="1:20" s="491" customFormat="1" ht="60" customHeight="1" x14ac:dyDescent="0.25">
      <c r="A27" s="492" t="s">
        <v>322</v>
      </c>
      <c r="B27" s="493" t="s">
        <v>323</v>
      </c>
      <c r="C27" s="500"/>
      <c r="D27" s="500"/>
      <c r="E27" s="495">
        <f t="shared" si="5"/>
        <v>0</v>
      </c>
      <c r="F27" s="502"/>
      <c r="G27" s="495">
        <f t="shared" si="7"/>
        <v>0</v>
      </c>
      <c r="H27" s="502"/>
      <c r="I27" s="495">
        <f t="shared" si="7"/>
        <v>0</v>
      </c>
      <c r="J27" s="502"/>
      <c r="K27" s="495">
        <f t="shared" si="7"/>
        <v>0</v>
      </c>
      <c r="L27" s="502"/>
      <c r="M27" s="495">
        <f t="shared" si="7"/>
        <v>0</v>
      </c>
      <c r="N27" s="503"/>
      <c r="P27" s="503"/>
      <c r="R27" s="503"/>
      <c r="T27" s="503"/>
    </row>
    <row r="28" spans="1:20" s="491" customFormat="1" ht="39.950000000000003" customHeight="1" x14ac:dyDescent="0.25">
      <c r="A28" s="492" t="s">
        <v>324</v>
      </c>
      <c r="B28" s="493" t="s">
        <v>325</v>
      </c>
      <c r="C28" s="494">
        <f t="shared" ref="C28:D28" si="26">C29+C30</f>
        <v>0</v>
      </c>
      <c r="D28" s="494">
        <f t="shared" si="26"/>
        <v>0</v>
      </c>
      <c r="E28" s="495">
        <f t="shared" si="5"/>
        <v>0</v>
      </c>
      <c r="F28" s="494">
        <f t="shared" ref="F28" si="27">F29+F30</f>
        <v>0</v>
      </c>
      <c r="G28" s="495">
        <f t="shared" si="7"/>
        <v>0</v>
      </c>
      <c r="H28" s="494">
        <f t="shared" ref="H28" si="28">H29+H30</f>
        <v>0</v>
      </c>
      <c r="I28" s="495">
        <f t="shared" si="7"/>
        <v>0</v>
      </c>
      <c r="J28" s="494">
        <f t="shared" ref="J28" si="29">J29+J30</f>
        <v>0</v>
      </c>
      <c r="K28" s="495">
        <f t="shared" si="7"/>
        <v>0</v>
      </c>
      <c r="L28" s="494">
        <f t="shared" ref="L28" si="30">L29+L30</f>
        <v>0</v>
      </c>
      <c r="M28" s="495">
        <f t="shared" si="7"/>
        <v>0</v>
      </c>
      <c r="N28" s="503"/>
      <c r="P28" s="503"/>
      <c r="R28" s="503"/>
      <c r="T28" s="503"/>
    </row>
    <row r="29" spans="1:20" s="491" customFormat="1" ht="30" customHeight="1" x14ac:dyDescent="0.25">
      <c r="A29" s="498" t="s">
        <v>326</v>
      </c>
      <c r="B29" s="499" t="s">
        <v>327</v>
      </c>
      <c r="C29" s="500"/>
      <c r="D29" s="500"/>
      <c r="E29" s="501">
        <f t="shared" si="5"/>
        <v>0</v>
      </c>
      <c r="F29" s="502"/>
      <c r="G29" s="501">
        <f t="shared" si="7"/>
        <v>0</v>
      </c>
      <c r="H29" s="502"/>
      <c r="I29" s="501">
        <f t="shared" si="7"/>
        <v>0</v>
      </c>
      <c r="J29" s="502"/>
      <c r="K29" s="501">
        <f t="shared" si="7"/>
        <v>0</v>
      </c>
      <c r="L29" s="502"/>
      <c r="M29" s="501">
        <f t="shared" si="7"/>
        <v>0</v>
      </c>
      <c r="N29" s="503"/>
      <c r="P29" s="503"/>
      <c r="R29" s="503"/>
      <c r="T29" s="503"/>
    </row>
    <row r="30" spans="1:20" s="491" customFormat="1" ht="30" customHeight="1" x14ac:dyDescent="0.25">
      <c r="A30" s="498" t="s">
        <v>328</v>
      </c>
      <c r="B30" s="499" t="s">
        <v>329</v>
      </c>
      <c r="C30" s="500"/>
      <c r="D30" s="500"/>
      <c r="E30" s="501">
        <f t="shared" si="5"/>
        <v>0</v>
      </c>
      <c r="F30" s="502"/>
      <c r="G30" s="501">
        <f t="shared" si="7"/>
        <v>0</v>
      </c>
      <c r="H30" s="502"/>
      <c r="I30" s="501">
        <f t="shared" si="7"/>
        <v>0</v>
      </c>
      <c r="J30" s="502"/>
      <c r="K30" s="501">
        <f t="shared" si="7"/>
        <v>0</v>
      </c>
      <c r="L30" s="502"/>
      <c r="M30" s="501">
        <f t="shared" si="7"/>
        <v>0</v>
      </c>
      <c r="N30" s="503"/>
      <c r="P30" s="503"/>
      <c r="R30" s="503"/>
      <c r="T30" s="503"/>
    </row>
    <row r="31" spans="1:20" s="491" customFormat="1" ht="60" customHeight="1" x14ac:dyDescent="0.25">
      <c r="A31" s="492" t="s">
        <v>330</v>
      </c>
      <c r="B31" s="493" t="s">
        <v>331</v>
      </c>
      <c r="C31" s="494">
        <f t="shared" ref="C31:D31" si="31">C32+C33</f>
        <v>0</v>
      </c>
      <c r="D31" s="494">
        <f t="shared" si="31"/>
        <v>0</v>
      </c>
      <c r="E31" s="495">
        <f t="shared" si="5"/>
        <v>0</v>
      </c>
      <c r="F31" s="494">
        <f t="shared" ref="F31" si="32">F32+F33</f>
        <v>0</v>
      </c>
      <c r="G31" s="495">
        <f t="shared" si="7"/>
        <v>0</v>
      </c>
      <c r="H31" s="494">
        <f t="shared" ref="H31" si="33">H32+H33</f>
        <v>0</v>
      </c>
      <c r="I31" s="495">
        <f t="shared" si="7"/>
        <v>0</v>
      </c>
      <c r="J31" s="494">
        <f t="shared" ref="J31" si="34">J32+J33</f>
        <v>0</v>
      </c>
      <c r="K31" s="495">
        <f t="shared" si="7"/>
        <v>0</v>
      </c>
      <c r="L31" s="494">
        <f t="shared" ref="L31" si="35">L32+L33</f>
        <v>0</v>
      </c>
      <c r="M31" s="495">
        <f t="shared" si="7"/>
        <v>0</v>
      </c>
      <c r="N31" s="503"/>
      <c r="P31" s="503"/>
      <c r="R31" s="503"/>
      <c r="T31" s="503"/>
    </row>
    <row r="32" spans="1:20" s="491" customFormat="1" ht="30" customHeight="1" x14ac:dyDescent="0.25">
      <c r="A32" s="498" t="s">
        <v>291</v>
      </c>
      <c r="B32" s="499" t="s">
        <v>332</v>
      </c>
      <c r="C32" s="500"/>
      <c r="D32" s="500"/>
      <c r="E32" s="501">
        <f t="shared" si="5"/>
        <v>0</v>
      </c>
      <c r="F32" s="502"/>
      <c r="G32" s="501">
        <f t="shared" si="7"/>
        <v>0</v>
      </c>
      <c r="H32" s="502"/>
      <c r="I32" s="501">
        <f t="shared" si="7"/>
        <v>0</v>
      </c>
      <c r="J32" s="502"/>
      <c r="K32" s="501">
        <f t="shared" si="7"/>
        <v>0</v>
      </c>
      <c r="L32" s="502"/>
      <c r="M32" s="501">
        <f t="shared" si="7"/>
        <v>0</v>
      </c>
      <c r="N32" s="503"/>
      <c r="P32" s="503"/>
      <c r="R32" s="503"/>
      <c r="T32" s="503"/>
    </row>
    <row r="33" spans="1:20" s="491" customFormat="1" ht="30" customHeight="1" x14ac:dyDescent="0.25">
      <c r="A33" s="498" t="s">
        <v>333</v>
      </c>
      <c r="B33" s="499" t="s">
        <v>334</v>
      </c>
      <c r="C33" s="500"/>
      <c r="D33" s="500"/>
      <c r="E33" s="501">
        <f t="shared" si="5"/>
        <v>0</v>
      </c>
      <c r="F33" s="502"/>
      <c r="G33" s="501">
        <f t="shared" si="7"/>
        <v>0</v>
      </c>
      <c r="H33" s="502"/>
      <c r="I33" s="501">
        <f t="shared" si="7"/>
        <v>0</v>
      </c>
      <c r="J33" s="502"/>
      <c r="K33" s="501">
        <f t="shared" si="7"/>
        <v>0</v>
      </c>
      <c r="L33" s="502"/>
      <c r="M33" s="501">
        <f t="shared" si="7"/>
        <v>0</v>
      </c>
      <c r="N33" s="503"/>
      <c r="P33" s="503"/>
      <c r="R33" s="503"/>
      <c r="T33" s="503"/>
    </row>
    <row r="34" spans="1:20" s="491" customFormat="1" ht="39.950000000000003" customHeight="1" x14ac:dyDescent="0.25">
      <c r="A34" s="492" t="s">
        <v>335</v>
      </c>
      <c r="B34" s="493" t="s">
        <v>336</v>
      </c>
      <c r="C34" s="494">
        <f t="shared" ref="C34:F34" si="36">C35+C36</f>
        <v>0</v>
      </c>
      <c r="D34" s="494">
        <f t="shared" si="36"/>
        <v>0</v>
      </c>
      <c r="E34" s="495">
        <f t="shared" si="5"/>
        <v>0</v>
      </c>
      <c r="F34" s="494">
        <f t="shared" si="36"/>
        <v>0</v>
      </c>
      <c r="G34" s="495">
        <f t="shared" si="7"/>
        <v>0</v>
      </c>
      <c r="H34" s="494">
        <f t="shared" ref="H34" si="37">H35+H36</f>
        <v>0</v>
      </c>
      <c r="I34" s="495">
        <f t="shared" si="7"/>
        <v>0</v>
      </c>
      <c r="J34" s="494">
        <f t="shared" ref="J34" si="38">J35+J36</f>
        <v>0</v>
      </c>
      <c r="K34" s="495">
        <f t="shared" si="7"/>
        <v>0</v>
      </c>
      <c r="L34" s="494">
        <f t="shared" ref="L34" si="39">L35+L36</f>
        <v>0</v>
      </c>
      <c r="M34" s="495">
        <f t="shared" si="7"/>
        <v>0</v>
      </c>
      <c r="N34" s="503"/>
      <c r="P34" s="503"/>
      <c r="R34" s="503"/>
      <c r="T34" s="503"/>
    </row>
    <row r="35" spans="1:20" s="491" customFormat="1" ht="30" customHeight="1" x14ac:dyDescent="0.25">
      <c r="A35" s="498" t="s">
        <v>291</v>
      </c>
      <c r="B35" s="499" t="s">
        <v>337</v>
      </c>
      <c r="C35" s="500"/>
      <c r="D35" s="500"/>
      <c r="E35" s="501">
        <f t="shared" si="5"/>
        <v>0</v>
      </c>
      <c r="F35" s="502"/>
      <c r="G35" s="501">
        <f t="shared" si="7"/>
        <v>0</v>
      </c>
      <c r="H35" s="502"/>
      <c r="I35" s="501">
        <f t="shared" si="7"/>
        <v>0</v>
      </c>
      <c r="J35" s="502"/>
      <c r="K35" s="501">
        <f t="shared" si="7"/>
        <v>0</v>
      </c>
      <c r="L35" s="502"/>
      <c r="M35" s="501">
        <f t="shared" si="7"/>
        <v>0</v>
      </c>
      <c r="N35" s="503"/>
      <c r="P35" s="503"/>
      <c r="R35" s="503"/>
      <c r="T35" s="503"/>
    </row>
    <row r="36" spans="1:20" s="491" customFormat="1" ht="30" customHeight="1" x14ac:dyDescent="0.25">
      <c r="A36" s="498" t="s">
        <v>333</v>
      </c>
      <c r="B36" s="499" t="s">
        <v>338</v>
      </c>
      <c r="C36" s="500"/>
      <c r="D36" s="500"/>
      <c r="E36" s="501">
        <f t="shared" si="5"/>
        <v>0</v>
      </c>
      <c r="F36" s="502"/>
      <c r="G36" s="501">
        <f t="shared" si="7"/>
        <v>0</v>
      </c>
      <c r="H36" s="502"/>
      <c r="I36" s="501">
        <f t="shared" si="7"/>
        <v>0</v>
      </c>
      <c r="J36" s="502"/>
      <c r="K36" s="501">
        <f t="shared" si="7"/>
        <v>0</v>
      </c>
      <c r="L36" s="502"/>
      <c r="M36" s="501">
        <f t="shared" si="7"/>
        <v>0</v>
      </c>
      <c r="N36" s="503"/>
      <c r="P36" s="503"/>
      <c r="R36" s="503"/>
      <c r="T36" s="503"/>
    </row>
    <row r="37" spans="1:20" s="491" customFormat="1" ht="30" customHeight="1" x14ac:dyDescent="0.25">
      <c r="A37" s="492" t="s">
        <v>339</v>
      </c>
      <c r="B37" s="493" t="s">
        <v>340</v>
      </c>
      <c r="C37" s="494">
        <f t="shared" ref="C37:D37" si="40">C38+C39</f>
        <v>0</v>
      </c>
      <c r="D37" s="494">
        <f t="shared" si="40"/>
        <v>0</v>
      </c>
      <c r="E37" s="495">
        <f t="shared" si="5"/>
        <v>0</v>
      </c>
      <c r="F37" s="494">
        <f t="shared" ref="F37" si="41">F38+F39</f>
        <v>0</v>
      </c>
      <c r="G37" s="495">
        <f t="shared" si="7"/>
        <v>0</v>
      </c>
      <c r="H37" s="494">
        <f t="shared" ref="H37" si="42">H38+H39</f>
        <v>0</v>
      </c>
      <c r="I37" s="495">
        <f t="shared" si="7"/>
        <v>0</v>
      </c>
      <c r="J37" s="494">
        <f t="shared" ref="J37" si="43">J38+J39</f>
        <v>0</v>
      </c>
      <c r="K37" s="495">
        <f t="shared" si="7"/>
        <v>0</v>
      </c>
      <c r="L37" s="494">
        <f t="shared" ref="L37" si="44">L38+L39</f>
        <v>0</v>
      </c>
      <c r="M37" s="495">
        <f t="shared" si="7"/>
        <v>0</v>
      </c>
      <c r="N37" s="503"/>
      <c r="P37" s="503"/>
      <c r="R37" s="503"/>
      <c r="T37" s="503"/>
    </row>
    <row r="38" spans="1:20" s="491" customFormat="1" ht="30" customHeight="1" x14ac:dyDescent="0.25">
      <c r="A38" s="498" t="s">
        <v>291</v>
      </c>
      <c r="B38" s="499" t="s">
        <v>341</v>
      </c>
      <c r="C38" s="500"/>
      <c r="D38" s="500"/>
      <c r="E38" s="501">
        <f t="shared" si="5"/>
        <v>0</v>
      </c>
      <c r="F38" s="502"/>
      <c r="G38" s="501">
        <f t="shared" si="7"/>
        <v>0</v>
      </c>
      <c r="H38" s="502"/>
      <c r="I38" s="501">
        <f t="shared" si="7"/>
        <v>0</v>
      </c>
      <c r="J38" s="502"/>
      <c r="K38" s="501">
        <f t="shared" si="7"/>
        <v>0</v>
      </c>
      <c r="L38" s="502"/>
      <c r="M38" s="501">
        <f t="shared" si="7"/>
        <v>0</v>
      </c>
      <c r="N38" s="503"/>
      <c r="P38" s="503"/>
      <c r="R38" s="503"/>
      <c r="T38" s="503"/>
    </row>
    <row r="39" spans="1:20" s="491" customFormat="1" ht="30" customHeight="1" x14ac:dyDescent="0.25">
      <c r="A39" s="498" t="s">
        <v>333</v>
      </c>
      <c r="B39" s="499" t="s">
        <v>342</v>
      </c>
      <c r="C39" s="500"/>
      <c r="D39" s="500"/>
      <c r="E39" s="501">
        <f t="shared" si="5"/>
        <v>0</v>
      </c>
      <c r="F39" s="502"/>
      <c r="G39" s="501">
        <f t="shared" si="7"/>
        <v>0</v>
      </c>
      <c r="H39" s="502"/>
      <c r="I39" s="501">
        <f t="shared" si="7"/>
        <v>0</v>
      </c>
      <c r="J39" s="502"/>
      <c r="K39" s="501">
        <f t="shared" si="7"/>
        <v>0</v>
      </c>
      <c r="L39" s="502"/>
      <c r="M39" s="501">
        <f t="shared" si="7"/>
        <v>0</v>
      </c>
      <c r="N39" s="503"/>
      <c r="P39" s="503"/>
      <c r="R39" s="503"/>
      <c r="T39" s="503"/>
    </row>
    <row r="40" spans="1:20" s="491" customFormat="1" ht="60" customHeight="1" x14ac:dyDescent="0.25">
      <c r="A40" s="492" t="s">
        <v>343</v>
      </c>
      <c r="B40" s="493" t="s">
        <v>344</v>
      </c>
      <c r="C40" s="500"/>
      <c r="D40" s="500"/>
      <c r="E40" s="495">
        <f t="shared" si="5"/>
        <v>0</v>
      </c>
      <c r="F40" s="502"/>
      <c r="G40" s="495">
        <f t="shared" si="7"/>
        <v>0</v>
      </c>
      <c r="H40" s="502"/>
      <c r="I40" s="495">
        <f t="shared" si="7"/>
        <v>0</v>
      </c>
      <c r="J40" s="502"/>
      <c r="K40" s="495">
        <f t="shared" si="7"/>
        <v>0</v>
      </c>
      <c r="L40" s="502"/>
      <c r="M40" s="495">
        <f t="shared" si="7"/>
        <v>0</v>
      </c>
      <c r="N40" s="503"/>
      <c r="O40" s="503"/>
      <c r="P40" s="503"/>
      <c r="Q40" s="503"/>
      <c r="R40" s="503"/>
      <c r="S40" s="503"/>
      <c r="T40" s="503"/>
    </row>
    <row r="41" spans="1:20" s="491" customFormat="1" ht="30" customHeight="1" x14ac:dyDescent="0.25">
      <c r="A41" s="492" t="s">
        <v>345</v>
      </c>
      <c r="B41" s="493" t="s">
        <v>346</v>
      </c>
      <c r="C41" s="500"/>
      <c r="D41" s="500"/>
      <c r="E41" s="495">
        <f t="shared" si="5"/>
        <v>0</v>
      </c>
      <c r="F41" s="502"/>
      <c r="G41" s="495">
        <f t="shared" si="7"/>
        <v>0</v>
      </c>
      <c r="H41" s="502"/>
      <c r="I41" s="495">
        <f t="shared" si="7"/>
        <v>0</v>
      </c>
      <c r="J41" s="502"/>
      <c r="K41" s="495">
        <f t="shared" si="7"/>
        <v>0</v>
      </c>
      <c r="L41" s="502"/>
      <c r="M41" s="495">
        <f t="shared" si="7"/>
        <v>0</v>
      </c>
      <c r="N41" s="503"/>
      <c r="O41" s="503"/>
      <c r="P41" s="503"/>
      <c r="Q41" s="503"/>
      <c r="R41" s="503"/>
      <c r="S41" s="503"/>
      <c r="T41" s="503"/>
    </row>
    <row r="42" spans="1:20" s="491" customFormat="1" ht="30" customHeight="1" x14ac:dyDescent="0.25">
      <c r="A42" s="492" t="s">
        <v>347</v>
      </c>
      <c r="B42" s="493" t="s">
        <v>348</v>
      </c>
      <c r="C42" s="500"/>
      <c r="D42" s="500"/>
      <c r="E42" s="495">
        <f t="shared" si="5"/>
        <v>0</v>
      </c>
      <c r="F42" s="502"/>
      <c r="G42" s="495">
        <f t="shared" si="7"/>
        <v>0</v>
      </c>
      <c r="H42" s="502"/>
      <c r="I42" s="495">
        <f t="shared" si="7"/>
        <v>0</v>
      </c>
      <c r="J42" s="502"/>
      <c r="K42" s="495">
        <f t="shared" si="7"/>
        <v>0</v>
      </c>
      <c r="L42" s="502"/>
      <c r="M42" s="495">
        <f t="shared" si="7"/>
        <v>0</v>
      </c>
      <c r="N42" s="503"/>
      <c r="O42" s="503"/>
      <c r="P42" s="503"/>
      <c r="Q42" s="503"/>
      <c r="R42" s="503"/>
      <c r="S42" s="503"/>
      <c r="T42" s="503"/>
    </row>
    <row r="43" spans="1:20" s="491" customFormat="1" ht="39.950000000000003" customHeight="1" x14ac:dyDescent="0.25">
      <c r="A43" s="487" t="s">
        <v>349</v>
      </c>
      <c r="B43" s="488"/>
      <c r="C43" s="504">
        <f>C44+C50+C54+C57+C63+C64+C67+C70+C73+C76+C77+C78</f>
        <v>0</v>
      </c>
      <c r="D43" s="504">
        <f>D44+D50+D54+D57+D63+D64+D67+D70+D73+D76+D77+D78</f>
        <v>0</v>
      </c>
      <c r="E43" s="490">
        <f t="shared" si="5"/>
        <v>0</v>
      </c>
      <c r="F43" s="504">
        <f>ROUND(F44+F50+F54+F57+F63+F64+F67+F70+F73+F76+F77+F78,2)</f>
        <v>0</v>
      </c>
      <c r="G43" s="490">
        <f t="shared" si="7"/>
        <v>0</v>
      </c>
      <c r="H43" s="504">
        <f>ROUND(H44+H50+H54+H57+H63+H64+H67+H70+H73+H76+H77+H78,2)</f>
        <v>0</v>
      </c>
      <c r="I43" s="490">
        <f t="shared" si="7"/>
        <v>0</v>
      </c>
      <c r="J43" s="504">
        <f>ROUND(J44+J50+J54+J57+J63+J64+J67+J70+J73+J76+J77+J78,2)</f>
        <v>0</v>
      </c>
      <c r="K43" s="490">
        <f t="shared" si="7"/>
        <v>0</v>
      </c>
      <c r="L43" s="504">
        <f>ROUND(L44+L50+L54+L57+L63+L64+L67+L70+L73+L76+L77+L78,2)</f>
        <v>0</v>
      </c>
      <c r="M43" s="490">
        <f t="shared" si="7"/>
        <v>0</v>
      </c>
      <c r="N43" s="503"/>
      <c r="O43" s="503"/>
      <c r="P43" s="503"/>
      <c r="Q43" s="503"/>
      <c r="R43" s="503"/>
      <c r="S43" s="503"/>
      <c r="T43" s="503"/>
    </row>
    <row r="44" spans="1:20" s="491" customFormat="1" ht="39.950000000000003" customHeight="1" x14ac:dyDescent="0.25">
      <c r="A44" s="492" t="s">
        <v>289</v>
      </c>
      <c r="B44" s="493"/>
      <c r="C44" s="505">
        <f>C45+C46+C47+C48+C49</f>
        <v>0</v>
      </c>
      <c r="D44" s="505">
        <f>D45+D46+D47+D48+D49</f>
        <v>0</v>
      </c>
      <c r="E44" s="495">
        <f t="shared" si="5"/>
        <v>0</v>
      </c>
      <c r="F44" s="505">
        <f>F45+F46+F47+F48+F49</f>
        <v>0</v>
      </c>
      <c r="G44" s="495">
        <f t="shared" si="7"/>
        <v>0</v>
      </c>
      <c r="H44" s="505">
        <f>H45+H46+H47+H48+H49</f>
        <v>0</v>
      </c>
      <c r="I44" s="495">
        <f t="shared" si="7"/>
        <v>0</v>
      </c>
      <c r="J44" s="505">
        <f>J45+J46+J47+J48+J49</f>
        <v>0</v>
      </c>
      <c r="K44" s="495">
        <f t="shared" si="7"/>
        <v>0</v>
      </c>
      <c r="L44" s="505">
        <f>L45+L46+L47+L48+L49</f>
        <v>0</v>
      </c>
      <c r="M44" s="495">
        <f t="shared" si="7"/>
        <v>0</v>
      </c>
      <c r="N44" s="503"/>
      <c r="O44" s="503"/>
      <c r="P44" s="503"/>
      <c r="Q44" s="503"/>
      <c r="R44" s="503"/>
      <c r="S44" s="503"/>
      <c r="T44" s="503"/>
    </row>
    <row r="45" spans="1:20" s="491" customFormat="1" ht="30" customHeight="1" x14ac:dyDescent="0.25">
      <c r="A45" s="498" t="s">
        <v>291</v>
      </c>
      <c r="B45" s="499"/>
      <c r="C45" s="506">
        <f>ROUND(IF(C9=0,0,C81/C9),2)</f>
        <v>0</v>
      </c>
      <c r="D45" s="506">
        <f t="shared" ref="D45:D49" si="45">ROUND(IF(D9=0,0,D81/D9),2)</f>
        <v>0</v>
      </c>
      <c r="E45" s="501">
        <f t="shared" si="5"/>
        <v>0</v>
      </c>
      <c r="F45" s="506"/>
      <c r="G45" s="501">
        <f t="shared" si="7"/>
        <v>0</v>
      </c>
      <c r="H45" s="506"/>
      <c r="I45" s="501">
        <f t="shared" si="7"/>
        <v>0</v>
      </c>
      <c r="J45" s="506"/>
      <c r="K45" s="501">
        <f t="shared" si="7"/>
        <v>0</v>
      </c>
      <c r="L45" s="506"/>
      <c r="M45" s="501">
        <f t="shared" si="7"/>
        <v>0</v>
      </c>
      <c r="N45" s="503"/>
      <c r="O45" s="503"/>
      <c r="P45" s="503"/>
      <c r="Q45" s="503"/>
      <c r="R45" s="503"/>
      <c r="S45" s="503"/>
      <c r="T45" s="503"/>
    </row>
    <row r="46" spans="1:20" s="491" customFormat="1" ht="39.950000000000003" customHeight="1" x14ac:dyDescent="0.25">
      <c r="A46" s="498" t="s">
        <v>293</v>
      </c>
      <c r="B46" s="499"/>
      <c r="C46" s="506">
        <f t="shared" ref="C46:C49" si="46">ROUND(IF(C10=0,0,C82/C10),2)</f>
        <v>0</v>
      </c>
      <c r="D46" s="506">
        <f t="shared" si="45"/>
        <v>0</v>
      </c>
      <c r="E46" s="501">
        <f t="shared" si="5"/>
        <v>0</v>
      </c>
      <c r="F46" s="506"/>
      <c r="G46" s="501">
        <f t="shared" si="7"/>
        <v>0</v>
      </c>
      <c r="H46" s="506"/>
      <c r="I46" s="501">
        <f t="shared" si="7"/>
        <v>0</v>
      </c>
      <c r="J46" s="506"/>
      <c r="K46" s="501">
        <f t="shared" si="7"/>
        <v>0</v>
      </c>
      <c r="L46" s="506"/>
      <c r="M46" s="501">
        <f t="shared" si="7"/>
        <v>0</v>
      </c>
      <c r="N46" s="503"/>
      <c r="O46" s="503"/>
      <c r="P46" s="503"/>
      <c r="Q46" s="503"/>
      <c r="R46" s="503"/>
      <c r="S46" s="503"/>
      <c r="T46" s="503"/>
    </row>
    <row r="47" spans="1:20" s="491" customFormat="1" ht="39.950000000000003" customHeight="1" x14ac:dyDescent="0.25">
      <c r="A47" s="498" t="s">
        <v>295</v>
      </c>
      <c r="B47" s="499"/>
      <c r="C47" s="506">
        <f t="shared" si="46"/>
        <v>0</v>
      </c>
      <c r="D47" s="506">
        <f t="shared" si="45"/>
        <v>0</v>
      </c>
      <c r="E47" s="501">
        <f t="shared" si="5"/>
        <v>0</v>
      </c>
      <c r="F47" s="506"/>
      <c r="G47" s="501">
        <f t="shared" si="7"/>
        <v>0</v>
      </c>
      <c r="H47" s="506"/>
      <c r="I47" s="501">
        <f t="shared" si="7"/>
        <v>0</v>
      </c>
      <c r="J47" s="506"/>
      <c r="K47" s="501">
        <f t="shared" si="7"/>
        <v>0</v>
      </c>
      <c r="L47" s="506"/>
      <c r="M47" s="501">
        <f t="shared" si="7"/>
        <v>0</v>
      </c>
      <c r="N47" s="503"/>
      <c r="O47" s="503"/>
      <c r="P47" s="503"/>
      <c r="Q47" s="503"/>
      <c r="R47" s="503"/>
      <c r="S47" s="503"/>
      <c r="T47" s="503"/>
    </row>
    <row r="48" spans="1:20" s="491" customFormat="1" ht="39.950000000000003" customHeight="1" x14ac:dyDescent="0.25">
      <c r="A48" s="498" t="s">
        <v>297</v>
      </c>
      <c r="B48" s="499"/>
      <c r="C48" s="506">
        <f t="shared" si="46"/>
        <v>0</v>
      </c>
      <c r="D48" s="506">
        <f t="shared" si="45"/>
        <v>0</v>
      </c>
      <c r="E48" s="501">
        <f t="shared" si="5"/>
        <v>0</v>
      </c>
      <c r="F48" s="506"/>
      <c r="G48" s="501">
        <f t="shared" si="7"/>
        <v>0</v>
      </c>
      <c r="H48" s="506"/>
      <c r="I48" s="501">
        <f t="shared" si="7"/>
        <v>0</v>
      </c>
      <c r="J48" s="506"/>
      <c r="K48" s="501">
        <f t="shared" si="7"/>
        <v>0</v>
      </c>
      <c r="L48" s="506"/>
      <c r="M48" s="501">
        <f t="shared" si="7"/>
        <v>0</v>
      </c>
      <c r="N48" s="503"/>
      <c r="O48" s="503"/>
      <c r="P48" s="503"/>
      <c r="Q48" s="503"/>
      <c r="R48" s="503"/>
      <c r="S48" s="503"/>
      <c r="T48" s="503"/>
    </row>
    <row r="49" spans="1:20" s="491" customFormat="1" ht="30" customHeight="1" x14ac:dyDescent="0.25">
      <c r="A49" s="498" t="s">
        <v>299</v>
      </c>
      <c r="B49" s="499"/>
      <c r="C49" s="506">
        <f t="shared" si="46"/>
        <v>0</v>
      </c>
      <c r="D49" s="506">
        <f t="shared" si="45"/>
        <v>0</v>
      </c>
      <c r="E49" s="501">
        <f t="shared" si="5"/>
        <v>0</v>
      </c>
      <c r="F49" s="506"/>
      <c r="G49" s="501">
        <f t="shared" si="7"/>
        <v>0</v>
      </c>
      <c r="H49" s="506"/>
      <c r="I49" s="501">
        <f t="shared" si="7"/>
        <v>0</v>
      </c>
      <c r="J49" s="506"/>
      <c r="K49" s="501">
        <f t="shared" si="7"/>
        <v>0</v>
      </c>
      <c r="L49" s="506"/>
      <c r="M49" s="501">
        <f t="shared" si="7"/>
        <v>0</v>
      </c>
      <c r="N49" s="503"/>
      <c r="O49" s="503"/>
      <c r="P49" s="503"/>
      <c r="Q49" s="503"/>
      <c r="R49" s="503"/>
      <c r="S49" s="503"/>
      <c r="T49" s="503"/>
    </row>
    <row r="50" spans="1:20" s="491" customFormat="1" ht="39.950000000000003" customHeight="1" x14ac:dyDescent="0.25">
      <c r="A50" s="492" t="s">
        <v>301</v>
      </c>
      <c r="B50" s="493"/>
      <c r="C50" s="505">
        <f>C51+C52+C53</f>
        <v>0</v>
      </c>
      <c r="D50" s="505">
        <f>D51+D52+D53</f>
        <v>0</v>
      </c>
      <c r="E50" s="495">
        <f t="shared" si="5"/>
        <v>0</v>
      </c>
      <c r="F50" s="505">
        <f>F51+F52+F53</f>
        <v>0</v>
      </c>
      <c r="G50" s="495">
        <f t="shared" si="7"/>
        <v>0</v>
      </c>
      <c r="H50" s="505">
        <f>H51+H52+H53</f>
        <v>0</v>
      </c>
      <c r="I50" s="495">
        <f t="shared" si="7"/>
        <v>0</v>
      </c>
      <c r="J50" s="505">
        <f>J51+J52+J53</f>
        <v>0</v>
      </c>
      <c r="K50" s="495">
        <f t="shared" si="7"/>
        <v>0</v>
      </c>
      <c r="L50" s="505">
        <f>L51+L52+L53</f>
        <v>0</v>
      </c>
      <c r="M50" s="495">
        <f t="shared" si="7"/>
        <v>0</v>
      </c>
      <c r="N50" s="503"/>
      <c r="O50" s="503"/>
      <c r="P50" s="503"/>
      <c r="Q50" s="503"/>
      <c r="R50" s="503"/>
      <c r="S50" s="503"/>
      <c r="T50" s="503"/>
    </row>
    <row r="51" spans="1:20" s="491" customFormat="1" ht="30" customHeight="1" x14ac:dyDescent="0.25">
      <c r="A51" s="498" t="s">
        <v>303</v>
      </c>
      <c r="B51" s="499"/>
      <c r="C51" s="506">
        <f t="shared" ref="C51:D53" si="47">ROUND(IF(C15=0,0,C87/C15),2)</f>
        <v>0</v>
      </c>
      <c r="D51" s="506">
        <f t="shared" si="47"/>
        <v>0</v>
      </c>
      <c r="E51" s="501">
        <f t="shared" si="5"/>
        <v>0</v>
      </c>
      <c r="F51" s="506"/>
      <c r="G51" s="501">
        <f t="shared" si="7"/>
        <v>0</v>
      </c>
      <c r="H51" s="506"/>
      <c r="I51" s="501">
        <f t="shared" si="7"/>
        <v>0</v>
      </c>
      <c r="J51" s="506"/>
      <c r="K51" s="501">
        <f t="shared" si="7"/>
        <v>0</v>
      </c>
      <c r="L51" s="506"/>
      <c r="M51" s="501">
        <f t="shared" si="7"/>
        <v>0</v>
      </c>
      <c r="N51" s="503"/>
      <c r="O51" s="503"/>
      <c r="P51" s="503"/>
      <c r="Q51" s="503"/>
      <c r="R51" s="503"/>
      <c r="S51" s="503"/>
      <c r="T51" s="503"/>
    </row>
    <row r="52" spans="1:20" s="491" customFormat="1" ht="39.950000000000003" customHeight="1" x14ac:dyDescent="0.25">
      <c r="A52" s="498" t="s">
        <v>305</v>
      </c>
      <c r="B52" s="499"/>
      <c r="C52" s="506">
        <f t="shared" si="47"/>
        <v>0</v>
      </c>
      <c r="D52" s="506">
        <f t="shared" si="47"/>
        <v>0</v>
      </c>
      <c r="E52" s="501">
        <f t="shared" si="5"/>
        <v>0</v>
      </c>
      <c r="F52" s="506"/>
      <c r="G52" s="501">
        <f t="shared" si="7"/>
        <v>0</v>
      </c>
      <c r="H52" s="506"/>
      <c r="I52" s="501">
        <f t="shared" si="7"/>
        <v>0</v>
      </c>
      <c r="J52" s="506"/>
      <c r="K52" s="501">
        <f t="shared" si="7"/>
        <v>0</v>
      </c>
      <c r="L52" s="506"/>
      <c r="M52" s="501">
        <f t="shared" si="7"/>
        <v>0</v>
      </c>
      <c r="N52" s="503"/>
      <c r="O52" s="503"/>
      <c r="P52" s="503"/>
      <c r="Q52" s="503"/>
      <c r="R52" s="503"/>
      <c r="S52" s="503"/>
      <c r="T52" s="503"/>
    </row>
    <row r="53" spans="1:20" s="491" customFormat="1" ht="30" customHeight="1" x14ac:dyDescent="0.25">
      <c r="A53" s="498" t="s">
        <v>307</v>
      </c>
      <c r="B53" s="499"/>
      <c r="C53" s="506">
        <f t="shared" si="47"/>
        <v>0</v>
      </c>
      <c r="D53" s="506">
        <f t="shared" si="47"/>
        <v>0</v>
      </c>
      <c r="E53" s="501">
        <f t="shared" si="5"/>
        <v>0</v>
      </c>
      <c r="F53" s="506"/>
      <c r="G53" s="501">
        <f t="shared" si="7"/>
        <v>0</v>
      </c>
      <c r="H53" s="506"/>
      <c r="I53" s="501">
        <f t="shared" si="7"/>
        <v>0</v>
      </c>
      <c r="J53" s="506"/>
      <c r="K53" s="501">
        <f t="shared" si="7"/>
        <v>0</v>
      </c>
      <c r="L53" s="506"/>
      <c r="M53" s="501">
        <f t="shared" si="7"/>
        <v>0</v>
      </c>
      <c r="N53" s="503"/>
      <c r="O53" s="503"/>
      <c r="P53" s="503"/>
      <c r="Q53" s="503"/>
      <c r="R53" s="503"/>
      <c r="S53" s="503"/>
      <c r="T53" s="503"/>
    </row>
    <row r="54" spans="1:20" s="491" customFormat="1" ht="30" customHeight="1" x14ac:dyDescent="0.25">
      <c r="A54" s="492" t="s">
        <v>309</v>
      </c>
      <c r="B54" s="493"/>
      <c r="C54" s="505">
        <f>C55+C56</f>
        <v>0</v>
      </c>
      <c r="D54" s="505">
        <f>D55+D56</f>
        <v>0</v>
      </c>
      <c r="E54" s="495">
        <f t="shared" si="5"/>
        <v>0</v>
      </c>
      <c r="F54" s="505">
        <f>F55+F56</f>
        <v>0</v>
      </c>
      <c r="G54" s="495">
        <f t="shared" si="7"/>
        <v>0</v>
      </c>
      <c r="H54" s="505">
        <f>H55+H56</f>
        <v>0</v>
      </c>
      <c r="I54" s="495">
        <f t="shared" si="7"/>
        <v>0</v>
      </c>
      <c r="J54" s="505">
        <f>J55+J56</f>
        <v>0</v>
      </c>
      <c r="K54" s="495">
        <f t="shared" si="7"/>
        <v>0</v>
      </c>
      <c r="L54" s="505">
        <f>L55+L56</f>
        <v>0</v>
      </c>
      <c r="M54" s="495">
        <f t="shared" si="7"/>
        <v>0</v>
      </c>
      <c r="N54" s="503"/>
      <c r="O54" s="503"/>
      <c r="P54" s="503"/>
      <c r="Q54" s="503"/>
      <c r="R54" s="503"/>
      <c r="S54" s="503"/>
      <c r="T54" s="503"/>
    </row>
    <row r="55" spans="1:20" s="491" customFormat="1" ht="30" customHeight="1" x14ac:dyDescent="0.25">
      <c r="A55" s="498" t="s">
        <v>311</v>
      </c>
      <c r="B55" s="499"/>
      <c r="C55" s="506">
        <f t="shared" ref="C55:D56" si="48">ROUND(IF(C19=0,0,C91/C19),2)</f>
        <v>0</v>
      </c>
      <c r="D55" s="506">
        <f t="shared" si="48"/>
        <v>0</v>
      </c>
      <c r="E55" s="501">
        <f t="shared" si="5"/>
        <v>0</v>
      </c>
      <c r="F55" s="506"/>
      <c r="G55" s="501">
        <f t="shared" si="7"/>
        <v>0</v>
      </c>
      <c r="H55" s="506"/>
      <c r="I55" s="501">
        <f t="shared" si="7"/>
        <v>0</v>
      </c>
      <c r="J55" s="506"/>
      <c r="K55" s="501">
        <f t="shared" si="7"/>
        <v>0</v>
      </c>
      <c r="L55" s="506"/>
      <c r="M55" s="501">
        <f t="shared" si="7"/>
        <v>0</v>
      </c>
      <c r="N55" s="503"/>
      <c r="O55" s="503"/>
      <c r="P55" s="503"/>
      <c r="Q55" s="503"/>
      <c r="R55" s="503"/>
      <c r="S55" s="503"/>
      <c r="T55" s="503"/>
    </row>
    <row r="56" spans="1:20" s="491" customFormat="1" ht="30" customHeight="1" x14ac:dyDescent="0.25">
      <c r="A56" s="498" t="s">
        <v>313</v>
      </c>
      <c r="B56" s="499"/>
      <c r="C56" s="506">
        <f t="shared" si="48"/>
        <v>0</v>
      </c>
      <c r="D56" s="506">
        <f t="shared" si="48"/>
        <v>0</v>
      </c>
      <c r="E56" s="501">
        <f t="shared" si="5"/>
        <v>0</v>
      </c>
      <c r="F56" s="506"/>
      <c r="G56" s="501">
        <f t="shared" si="7"/>
        <v>0</v>
      </c>
      <c r="H56" s="506"/>
      <c r="I56" s="501">
        <f t="shared" si="7"/>
        <v>0</v>
      </c>
      <c r="J56" s="506"/>
      <c r="K56" s="501">
        <f t="shared" si="7"/>
        <v>0</v>
      </c>
      <c r="L56" s="506"/>
      <c r="M56" s="501">
        <f t="shared" si="7"/>
        <v>0</v>
      </c>
      <c r="N56" s="503"/>
      <c r="O56" s="503"/>
      <c r="P56" s="503"/>
      <c r="Q56" s="503"/>
      <c r="R56" s="503"/>
      <c r="S56" s="503"/>
      <c r="T56" s="503"/>
    </row>
    <row r="57" spans="1:20" s="491" customFormat="1" ht="39.950000000000003" customHeight="1" x14ac:dyDescent="0.25">
      <c r="A57" s="492" t="s">
        <v>315</v>
      </c>
      <c r="B57" s="493"/>
      <c r="C57" s="505">
        <f>C58+C59+C60+C61+C62</f>
        <v>0</v>
      </c>
      <c r="D57" s="505">
        <f>D58+D59+D60+D61+D62</f>
        <v>0</v>
      </c>
      <c r="E57" s="495">
        <f t="shared" si="5"/>
        <v>0</v>
      </c>
      <c r="F57" s="505">
        <f>F58+F59+F60+F61+F62</f>
        <v>0</v>
      </c>
      <c r="G57" s="495">
        <f t="shared" si="7"/>
        <v>0</v>
      </c>
      <c r="H57" s="505">
        <f>H58+H59+H60+H61+H62</f>
        <v>0</v>
      </c>
      <c r="I57" s="495">
        <f t="shared" si="7"/>
        <v>0</v>
      </c>
      <c r="J57" s="505">
        <f>J58+J59+J60+J61+J62</f>
        <v>0</v>
      </c>
      <c r="K57" s="495">
        <f t="shared" si="7"/>
        <v>0</v>
      </c>
      <c r="L57" s="505">
        <f>L58+L59+L60+L61+L62</f>
        <v>0</v>
      </c>
      <c r="M57" s="495">
        <f t="shared" si="7"/>
        <v>0</v>
      </c>
      <c r="N57" s="503"/>
      <c r="O57" s="503"/>
      <c r="P57" s="503"/>
      <c r="Q57" s="503"/>
      <c r="R57" s="503"/>
      <c r="S57" s="503"/>
      <c r="T57" s="503"/>
    </row>
    <row r="58" spans="1:20" s="491" customFormat="1" ht="30" customHeight="1" x14ac:dyDescent="0.25">
      <c r="A58" s="498" t="s">
        <v>291</v>
      </c>
      <c r="B58" s="499"/>
      <c r="C58" s="506">
        <f t="shared" ref="C58:D63" si="49">ROUND(IF(C22=0,0,C94/C22),2)</f>
        <v>0</v>
      </c>
      <c r="D58" s="506">
        <f t="shared" si="49"/>
        <v>0</v>
      </c>
      <c r="E58" s="501">
        <f t="shared" si="5"/>
        <v>0</v>
      </c>
      <c r="F58" s="506"/>
      <c r="G58" s="501">
        <f t="shared" si="7"/>
        <v>0</v>
      </c>
      <c r="H58" s="506"/>
      <c r="I58" s="501">
        <f t="shared" si="7"/>
        <v>0</v>
      </c>
      <c r="J58" s="506"/>
      <c r="K58" s="501">
        <f t="shared" si="7"/>
        <v>0</v>
      </c>
      <c r="L58" s="506"/>
      <c r="M58" s="501">
        <f t="shared" si="7"/>
        <v>0</v>
      </c>
      <c r="N58" s="503"/>
      <c r="O58" s="503"/>
      <c r="P58" s="503"/>
      <c r="Q58" s="503"/>
      <c r="R58" s="503"/>
      <c r="S58" s="503"/>
      <c r="T58" s="503"/>
    </row>
    <row r="59" spans="1:20" s="491" customFormat="1" ht="39.950000000000003" customHeight="1" x14ac:dyDescent="0.25">
      <c r="A59" s="498" t="s">
        <v>293</v>
      </c>
      <c r="B59" s="499"/>
      <c r="C59" s="506">
        <f t="shared" si="49"/>
        <v>0</v>
      </c>
      <c r="D59" s="506">
        <f t="shared" si="49"/>
        <v>0</v>
      </c>
      <c r="E59" s="501">
        <f t="shared" si="5"/>
        <v>0</v>
      </c>
      <c r="F59" s="506"/>
      <c r="G59" s="501">
        <f t="shared" si="7"/>
        <v>0</v>
      </c>
      <c r="H59" s="506"/>
      <c r="I59" s="501">
        <f t="shared" si="7"/>
        <v>0</v>
      </c>
      <c r="J59" s="506"/>
      <c r="K59" s="501">
        <f t="shared" si="7"/>
        <v>0</v>
      </c>
      <c r="L59" s="506"/>
      <c r="M59" s="501">
        <f t="shared" si="7"/>
        <v>0</v>
      </c>
      <c r="N59" s="503"/>
      <c r="O59" s="503"/>
      <c r="P59" s="503"/>
      <c r="Q59" s="503"/>
      <c r="R59" s="503"/>
      <c r="S59" s="503"/>
      <c r="T59" s="503"/>
    </row>
    <row r="60" spans="1:20" s="491" customFormat="1" ht="39.950000000000003" customHeight="1" x14ac:dyDescent="0.25">
      <c r="A60" s="498" t="s">
        <v>295</v>
      </c>
      <c r="B60" s="499"/>
      <c r="C60" s="506">
        <f t="shared" si="49"/>
        <v>0</v>
      </c>
      <c r="D60" s="506">
        <f t="shared" si="49"/>
        <v>0</v>
      </c>
      <c r="E60" s="501">
        <f t="shared" si="5"/>
        <v>0</v>
      </c>
      <c r="F60" s="506"/>
      <c r="G60" s="501">
        <f t="shared" si="7"/>
        <v>0</v>
      </c>
      <c r="H60" s="506"/>
      <c r="I60" s="501">
        <f t="shared" si="7"/>
        <v>0</v>
      </c>
      <c r="J60" s="506"/>
      <c r="K60" s="501">
        <f t="shared" si="7"/>
        <v>0</v>
      </c>
      <c r="L60" s="506"/>
      <c r="M60" s="501">
        <f t="shared" si="7"/>
        <v>0</v>
      </c>
      <c r="N60" s="503"/>
      <c r="O60" s="503"/>
      <c r="P60" s="503"/>
      <c r="Q60" s="503"/>
      <c r="R60" s="503"/>
      <c r="S60" s="503"/>
      <c r="T60" s="503"/>
    </row>
    <row r="61" spans="1:20" s="491" customFormat="1" ht="39.950000000000003" customHeight="1" x14ac:dyDescent="0.25">
      <c r="A61" s="498" t="s">
        <v>297</v>
      </c>
      <c r="B61" s="499"/>
      <c r="C61" s="506">
        <f t="shared" si="49"/>
        <v>0</v>
      </c>
      <c r="D61" s="506">
        <f t="shared" si="49"/>
        <v>0</v>
      </c>
      <c r="E61" s="501">
        <f t="shared" si="5"/>
        <v>0</v>
      </c>
      <c r="F61" s="506"/>
      <c r="G61" s="501">
        <f t="shared" si="7"/>
        <v>0</v>
      </c>
      <c r="H61" s="506"/>
      <c r="I61" s="501">
        <f t="shared" si="7"/>
        <v>0</v>
      </c>
      <c r="J61" s="506"/>
      <c r="K61" s="501">
        <f t="shared" si="7"/>
        <v>0</v>
      </c>
      <c r="L61" s="506"/>
      <c r="M61" s="501">
        <f t="shared" si="7"/>
        <v>0</v>
      </c>
      <c r="N61" s="503"/>
      <c r="O61" s="503"/>
      <c r="P61" s="503"/>
      <c r="Q61" s="503"/>
      <c r="R61" s="503"/>
      <c r="S61" s="503"/>
      <c r="T61" s="503"/>
    </row>
    <row r="62" spans="1:20" s="491" customFormat="1" ht="30" customHeight="1" x14ac:dyDescent="0.25">
      <c r="A62" s="498" t="s">
        <v>299</v>
      </c>
      <c r="B62" s="499"/>
      <c r="C62" s="506">
        <f t="shared" si="49"/>
        <v>0</v>
      </c>
      <c r="D62" s="506">
        <f t="shared" si="49"/>
        <v>0</v>
      </c>
      <c r="E62" s="501">
        <f t="shared" si="5"/>
        <v>0</v>
      </c>
      <c r="F62" s="506"/>
      <c r="G62" s="501">
        <f t="shared" si="7"/>
        <v>0</v>
      </c>
      <c r="H62" s="506"/>
      <c r="I62" s="501">
        <f t="shared" si="7"/>
        <v>0</v>
      </c>
      <c r="J62" s="506"/>
      <c r="K62" s="501">
        <f t="shared" si="7"/>
        <v>0</v>
      </c>
      <c r="L62" s="506"/>
      <c r="M62" s="501">
        <f t="shared" si="7"/>
        <v>0</v>
      </c>
      <c r="N62" s="503"/>
      <c r="O62" s="503"/>
      <c r="P62" s="503"/>
      <c r="Q62" s="503"/>
      <c r="R62" s="503"/>
      <c r="S62" s="503"/>
      <c r="T62" s="503"/>
    </row>
    <row r="63" spans="1:20" s="491" customFormat="1" ht="60" customHeight="1" x14ac:dyDescent="0.25">
      <c r="A63" s="492" t="s">
        <v>350</v>
      </c>
      <c r="B63" s="493"/>
      <c r="C63" s="506">
        <f t="shared" si="49"/>
        <v>0</v>
      </c>
      <c r="D63" s="506">
        <f t="shared" si="49"/>
        <v>0</v>
      </c>
      <c r="E63" s="495">
        <f t="shared" si="5"/>
        <v>0</v>
      </c>
      <c r="F63" s="506"/>
      <c r="G63" s="495">
        <f t="shared" si="7"/>
        <v>0</v>
      </c>
      <c r="H63" s="506"/>
      <c r="I63" s="495">
        <f t="shared" si="7"/>
        <v>0</v>
      </c>
      <c r="J63" s="506"/>
      <c r="K63" s="495">
        <f t="shared" si="7"/>
        <v>0</v>
      </c>
      <c r="L63" s="506"/>
      <c r="M63" s="495">
        <f t="shared" si="7"/>
        <v>0</v>
      </c>
      <c r="N63" s="503"/>
      <c r="O63" s="503"/>
      <c r="P63" s="503"/>
      <c r="Q63" s="503"/>
      <c r="R63" s="503"/>
      <c r="S63" s="503"/>
      <c r="T63" s="503"/>
    </row>
    <row r="64" spans="1:20" s="491" customFormat="1" ht="39.950000000000003" customHeight="1" x14ac:dyDescent="0.25">
      <c r="A64" s="492" t="s">
        <v>324</v>
      </c>
      <c r="B64" s="493"/>
      <c r="C64" s="505">
        <f>C65+C66</f>
        <v>0</v>
      </c>
      <c r="D64" s="505">
        <f>D65+D66</f>
        <v>0</v>
      </c>
      <c r="E64" s="495">
        <f t="shared" si="5"/>
        <v>0</v>
      </c>
      <c r="F64" s="505">
        <f>F65+F66</f>
        <v>0</v>
      </c>
      <c r="G64" s="495">
        <f t="shared" si="7"/>
        <v>0</v>
      </c>
      <c r="H64" s="505">
        <f>H65+H66</f>
        <v>0</v>
      </c>
      <c r="I64" s="495">
        <f t="shared" si="7"/>
        <v>0</v>
      </c>
      <c r="J64" s="505">
        <f>J65+J66</f>
        <v>0</v>
      </c>
      <c r="K64" s="495">
        <f t="shared" si="7"/>
        <v>0</v>
      </c>
      <c r="L64" s="505">
        <f>L65+L66</f>
        <v>0</v>
      </c>
      <c r="M64" s="495">
        <f t="shared" si="7"/>
        <v>0</v>
      </c>
      <c r="N64" s="503"/>
      <c r="O64" s="503"/>
      <c r="P64" s="503"/>
      <c r="Q64" s="503"/>
      <c r="R64" s="503"/>
      <c r="S64" s="503"/>
      <c r="T64" s="503"/>
    </row>
    <row r="65" spans="1:20" s="491" customFormat="1" ht="30" customHeight="1" x14ac:dyDescent="0.25">
      <c r="A65" s="498" t="s">
        <v>326</v>
      </c>
      <c r="B65" s="499"/>
      <c r="C65" s="506">
        <f t="shared" ref="C65:D66" si="50">ROUND(IF(C29=0,0,C101/C29),2)</f>
        <v>0</v>
      </c>
      <c r="D65" s="506">
        <f t="shared" si="50"/>
        <v>0</v>
      </c>
      <c r="E65" s="501">
        <f t="shared" si="5"/>
        <v>0</v>
      </c>
      <c r="F65" s="506"/>
      <c r="G65" s="501">
        <f t="shared" si="7"/>
        <v>0</v>
      </c>
      <c r="H65" s="506"/>
      <c r="I65" s="501">
        <f t="shared" si="7"/>
        <v>0</v>
      </c>
      <c r="J65" s="506"/>
      <c r="K65" s="501">
        <f t="shared" si="7"/>
        <v>0</v>
      </c>
      <c r="L65" s="506"/>
      <c r="M65" s="501">
        <f t="shared" si="7"/>
        <v>0</v>
      </c>
      <c r="N65" s="503"/>
      <c r="O65" s="503"/>
      <c r="P65" s="503"/>
      <c r="Q65" s="503"/>
      <c r="R65" s="503"/>
      <c r="S65" s="503"/>
      <c r="T65" s="503"/>
    </row>
    <row r="66" spans="1:20" s="491" customFormat="1" ht="30" customHeight="1" x14ac:dyDescent="0.25">
      <c r="A66" s="498" t="s">
        <v>328</v>
      </c>
      <c r="B66" s="499"/>
      <c r="C66" s="506">
        <f t="shared" si="50"/>
        <v>0</v>
      </c>
      <c r="D66" s="506">
        <f t="shared" si="50"/>
        <v>0</v>
      </c>
      <c r="E66" s="501">
        <f t="shared" si="5"/>
        <v>0</v>
      </c>
      <c r="F66" s="506"/>
      <c r="G66" s="501">
        <f t="shared" si="7"/>
        <v>0</v>
      </c>
      <c r="H66" s="506"/>
      <c r="I66" s="501">
        <f t="shared" si="7"/>
        <v>0</v>
      </c>
      <c r="J66" s="506"/>
      <c r="K66" s="501">
        <f t="shared" si="7"/>
        <v>0</v>
      </c>
      <c r="L66" s="506"/>
      <c r="M66" s="501">
        <f t="shared" si="7"/>
        <v>0</v>
      </c>
      <c r="N66" s="503"/>
      <c r="O66" s="503"/>
      <c r="P66" s="503"/>
      <c r="Q66" s="503"/>
      <c r="R66" s="503"/>
      <c r="S66" s="503"/>
      <c r="T66" s="503"/>
    </row>
    <row r="67" spans="1:20" s="491" customFormat="1" ht="60" customHeight="1" x14ac:dyDescent="0.25">
      <c r="A67" s="492" t="s">
        <v>330</v>
      </c>
      <c r="B67" s="493"/>
      <c r="C67" s="505">
        <f>C68+C69</f>
        <v>0</v>
      </c>
      <c r="D67" s="505">
        <f>D68+D69</f>
        <v>0</v>
      </c>
      <c r="E67" s="495">
        <f t="shared" si="5"/>
        <v>0</v>
      </c>
      <c r="F67" s="505">
        <f>F68+F69</f>
        <v>0</v>
      </c>
      <c r="G67" s="495">
        <f t="shared" si="7"/>
        <v>0</v>
      </c>
      <c r="H67" s="505">
        <f>H68+H69</f>
        <v>0</v>
      </c>
      <c r="I67" s="495">
        <f t="shared" si="7"/>
        <v>0</v>
      </c>
      <c r="J67" s="505">
        <f>J68+J69</f>
        <v>0</v>
      </c>
      <c r="K67" s="495">
        <f t="shared" si="7"/>
        <v>0</v>
      </c>
      <c r="L67" s="505">
        <f>L68+L69</f>
        <v>0</v>
      </c>
      <c r="M67" s="495">
        <f t="shared" si="7"/>
        <v>0</v>
      </c>
      <c r="N67" s="503"/>
      <c r="O67" s="503"/>
      <c r="P67" s="503"/>
      <c r="Q67" s="503"/>
      <c r="R67" s="503"/>
      <c r="S67" s="503"/>
      <c r="T67" s="503"/>
    </row>
    <row r="68" spans="1:20" s="491" customFormat="1" ht="30" customHeight="1" x14ac:dyDescent="0.25">
      <c r="A68" s="498" t="s">
        <v>291</v>
      </c>
      <c r="B68" s="499"/>
      <c r="C68" s="506">
        <f t="shared" ref="C68:D69" si="51">ROUND(IF(C32=0,0,C104/C32),2)</f>
        <v>0</v>
      </c>
      <c r="D68" s="506">
        <f t="shared" si="51"/>
        <v>0</v>
      </c>
      <c r="E68" s="501">
        <f t="shared" si="5"/>
        <v>0</v>
      </c>
      <c r="F68" s="506"/>
      <c r="G68" s="501">
        <f t="shared" si="7"/>
        <v>0</v>
      </c>
      <c r="H68" s="506"/>
      <c r="I68" s="501">
        <f t="shared" si="7"/>
        <v>0</v>
      </c>
      <c r="J68" s="506"/>
      <c r="K68" s="501">
        <f t="shared" si="7"/>
        <v>0</v>
      </c>
      <c r="L68" s="506"/>
      <c r="M68" s="501">
        <f t="shared" si="7"/>
        <v>0</v>
      </c>
      <c r="N68" s="503"/>
      <c r="O68" s="503"/>
      <c r="P68" s="503"/>
      <c r="Q68" s="503"/>
      <c r="R68" s="503"/>
      <c r="S68" s="503"/>
      <c r="T68" s="503"/>
    </row>
    <row r="69" spans="1:20" s="491" customFormat="1" ht="30" customHeight="1" x14ac:dyDescent="0.25">
      <c r="A69" s="498" t="s">
        <v>333</v>
      </c>
      <c r="B69" s="499"/>
      <c r="C69" s="506">
        <f t="shared" si="51"/>
        <v>0</v>
      </c>
      <c r="D69" s="506">
        <f t="shared" si="51"/>
        <v>0</v>
      </c>
      <c r="E69" s="501">
        <f t="shared" si="5"/>
        <v>0</v>
      </c>
      <c r="F69" s="506"/>
      <c r="G69" s="501">
        <f t="shared" si="7"/>
        <v>0</v>
      </c>
      <c r="H69" s="506"/>
      <c r="I69" s="501">
        <f t="shared" si="7"/>
        <v>0</v>
      </c>
      <c r="J69" s="506"/>
      <c r="K69" s="501">
        <f t="shared" si="7"/>
        <v>0</v>
      </c>
      <c r="L69" s="506"/>
      <c r="M69" s="501">
        <f t="shared" si="7"/>
        <v>0</v>
      </c>
      <c r="N69" s="503"/>
      <c r="O69" s="503"/>
      <c r="P69" s="503"/>
      <c r="Q69" s="503"/>
      <c r="R69" s="503"/>
      <c r="S69" s="503"/>
      <c r="T69" s="503"/>
    </row>
    <row r="70" spans="1:20" s="491" customFormat="1" ht="39.950000000000003" customHeight="1" x14ac:dyDescent="0.25">
      <c r="A70" s="492" t="s">
        <v>335</v>
      </c>
      <c r="B70" s="493"/>
      <c r="C70" s="505">
        <f>C71+C72</f>
        <v>0</v>
      </c>
      <c r="D70" s="505">
        <f>D71+D72</f>
        <v>0</v>
      </c>
      <c r="E70" s="495">
        <f t="shared" si="5"/>
        <v>0</v>
      </c>
      <c r="F70" s="505">
        <f>F71+F72</f>
        <v>0</v>
      </c>
      <c r="G70" s="495">
        <f t="shared" si="7"/>
        <v>0</v>
      </c>
      <c r="H70" s="505">
        <f>H71+H72</f>
        <v>0</v>
      </c>
      <c r="I70" s="495">
        <f t="shared" si="7"/>
        <v>0</v>
      </c>
      <c r="J70" s="505">
        <f>J71+J72</f>
        <v>0</v>
      </c>
      <c r="K70" s="495">
        <f t="shared" si="7"/>
        <v>0</v>
      </c>
      <c r="L70" s="505">
        <f>L71+L72</f>
        <v>0</v>
      </c>
      <c r="M70" s="495">
        <f t="shared" si="7"/>
        <v>0</v>
      </c>
      <c r="N70" s="503"/>
      <c r="O70" s="503"/>
      <c r="P70" s="503"/>
      <c r="Q70" s="503"/>
      <c r="R70" s="503"/>
      <c r="S70" s="503"/>
      <c r="T70" s="503"/>
    </row>
    <row r="71" spans="1:20" s="491" customFormat="1" ht="30" customHeight="1" x14ac:dyDescent="0.25">
      <c r="A71" s="498" t="s">
        <v>291</v>
      </c>
      <c r="B71" s="499"/>
      <c r="C71" s="506">
        <f t="shared" ref="C71:D72" si="52">ROUND(IF(C35=0,0,C107/C35),2)</f>
        <v>0</v>
      </c>
      <c r="D71" s="506">
        <f t="shared" si="52"/>
        <v>0</v>
      </c>
      <c r="E71" s="501">
        <f t="shared" si="5"/>
        <v>0</v>
      </c>
      <c r="F71" s="506"/>
      <c r="G71" s="501">
        <f t="shared" si="7"/>
        <v>0</v>
      </c>
      <c r="H71" s="506"/>
      <c r="I71" s="501">
        <f t="shared" si="7"/>
        <v>0</v>
      </c>
      <c r="J71" s="506"/>
      <c r="K71" s="501">
        <f t="shared" si="7"/>
        <v>0</v>
      </c>
      <c r="L71" s="506"/>
      <c r="M71" s="501">
        <f t="shared" ref="M71" si="53">IF(J71=0,0,L71/J71)</f>
        <v>0</v>
      </c>
      <c r="N71" s="503"/>
      <c r="O71" s="503"/>
      <c r="P71" s="503"/>
      <c r="Q71" s="503"/>
      <c r="R71" s="503"/>
      <c r="S71" s="503"/>
      <c r="T71" s="503"/>
    </row>
    <row r="72" spans="1:20" s="491" customFormat="1" ht="30" customHeight="1" x14ac:dyDescent="0.25">
      <c r="A72" s="507" t="s">
        <v>333</v>
      </c>
      <c r="B72" s="499"/>
      <c r="C72" s="506">
        <f t="shared" si="52"/>
        <v>0</v>
      </c>
      <c r="D72" s="506">
        <f t="shared" si="52"/>
        <v>0</v>
      </c>
      <c r="E72" s="501">
        <f t="shared" ref="E72:E116" si="54">IF(C72=0,0,D72/C72)</f>
        <v>0</v>
      </c>
      <c r="F72" s="506"/>
      <c r="G72" s="501">
        <f t="shared" ref="G72:M116" si="55">IF(D72=0,0,F72/D72)</f>
        <v>0</v>
      </c>
      <c r="H72" s="506"/>
      <c r="I72" s="501">
        <f t="shared" si="55"/>
        <v>0</v>
      </c>
      <c r="J72" s="506"/>
      <c r="K72" s="501">
        <f t="shared" si="55"/>
        <v>0</v>
      </c>
      <c r="L72" s="506"/>
      <c r="M72" s="501">
        <f t="shared" si="55"/>
        <v>0</v>
      </c>
      <c r="N72" s="503"/>
      <c r="O72" s="503"/>
      <c r="P72" s="503"/>
      <c r="Q72" s="503"/>
      <c r="R72" s="503"/>
      <c r="S72" s="503"/>
      <c r="T72" s="503"/>
    </row>
    <row r="73" spans="1:20" s="491" customFormat="1" ht="30" customHeight="1" x14ac:dyDescent="0.25">
      <c r="A73" s="492" t="s">
        <v>339</v>
      </c>
      <c r="B73" s="493"/>
      <c r="C73" s="505">
        <f>C74+C75</f>
        <v>0</v>
      </c>
      <c r="D73" s="505">
        <f>D74+D75</f>
        <v>0</v>
      </c>
      <c r="E73" s="495">
        <f t="shared" si="54"/>
        <v>0</v>
      </c>
      <c r="F73" s="505">
        <f>F74+F75</f>
        <v>0</v>
      </c>
      <c r="G73" s="495">
        <f t="shared" si="55"/>
        <v>0</v>
      </c>
      <c r="H73" s="505">
        <f>H74+H75</f>
        <v>0</v>
      </c>
      <c r="I73" s="495">
        <f t="shared" si="55"/>
        <v>0</v>
      </c>
      <c r="J73" s="505">
        <f>J74+J75</f>
        <v>0</v>
      </c>
      <c r="K73" s="495">
        <f t="shared" si="55"/>
        <v>0</v>
      </c>
      <c r="L73" s="505">
        <f>L74+L75</f>
        <v>0</v>
      </c>
      <c r="M73" s="495">
        <f t="shared" si="55"/>
        <v>0</v>
      </c>
      <c r="N73" s="503"/>
      <c r="O73" s="503"/>
      <c r="P73" s="503"/>
      <c r="Q73" s="503"/>
      <c r="R73" s="503"/>
      <c r="S73" s="503"/>
      <c r="T73" s="503"/>
    </row>
    <row r="74" spans="1:20" s="491" customFormat="1" ht="30" customHeight="1" x14ac:dyDescent="0.25">
      <c r="A74" s="507" t="s">
        <v>291</v>
      </c>
      <c r="B74" s="499"/>
      <c r="C74" s="506">
        <f t="shared" ref="C74:D78" si="56">ROUND(IF(C38=0,0,C110/C38),2)</f>
        <v>0</v>
      </c>
      <c r="D74" s="506">
        <f t="shared" si="56"/>
        <v>0</v>
      </c>
      <c r="E74" s="501">
        <f t="shared" si="54"/>
        <v>0</v>
      </c>
      <c r="F74" s="506"/>
      <c r="G74" s="501">
        <f t="shared" si="55"/>
        <v>0</v>
      </c>
      <c r="H74" s="506"/>
      <c r="I74" s="501">
        <f t="shared" si="55"/>
        <v>0</v>
      </c>
      <c r="J74" s="506"/>
      <c r="K74" s="501">
        <f t="shared" si="55"/>
        <v>0</v>
      </c>
      <c r="L74" s="506"/>
      <c r="M74" s="501">
        <f t="shared" si="55"/>
        <v>0</v>
      </c>
      <c r="N74" s="503"/>
      <c r="O74" s="503"/>
      <c r="P74" s="503"/>
      <c r="Q74" s="503"/>
      <c r="R74" s="503"/>
      <c r="S74" s="503"/>
      <c r="T74" s="503"/>
    </row>
    <row r="75" spans="1:20" s="491" customFormat="1" ht="30" customHeight="1" x14ac:dyDescent="0.25">
      <c r="A75" s="507" t="s">
        <v>333</v>
      </c>
      <c r="B75" s="499"/>
      <c r="C75" s="506">
        <f t="shared" si="56"/>
        <v>0</v>
      </c>
      <c r="D75" s="506">
        <f t="shared" si="56"/>
        <v>0</v>
      </c>
      <c r="E75" s="501">
        <f t="shared" si="54"/>
        <v>0</v>
      </c>
      <c r="F75" s="506"/>
      <c r="G75" s="501">
        <f t="shared" si="55"/>
        <v>0</v>
      </c>
      <c r="H75" s="506"/>
      <c r="I75" s="501">
        <f t="shared" si="55"/>
        <v>0</v>
      </c>
      <c r="J75" s="506"/>
      <c r="K75" s="501">
        <f t="shared" si="55"/>
        <v>0</v>
      </c>
      <c r="L75" s="506"/>
      <c r="M75" s="501">
        <f t="shared" si="55"/>
        <v>0</v>
      </c>
      <c r="N75" s="503"/>
      <c r="O75" s="503"/>
      <c r="P75" s="503"/>
      <c r="Q75" s="503"/>
      <c r="R75" s="503"/>
      <c r="S75" s="503"/>
      <c r="T75" s="503"/>
    </row>
    <row r="76" spans="1:20" s="491" customFormat="1" ht="60" customHeight="1" x14ac:dyDescent="0.25">
      <c r="A76" s="492" t="s">
        <v>343</v>
      </c>
      <c r="B76" s="493"/>
      <c r="C76" s="506">
        <f t="shared" si="56"/>
        <v>0</v>
      </c>
      <c r="D76" s="506">
        <f t="shared" si="56"/>
        <v>0</v>
      </c>
      <c r="E76" s="495">
        <f t="shared" si="54"/>
        <v>0</v>
      </c>
      <c r="F76" s="506"/>
      <c r="G76" s="495">
        <f t="shared" si="55"/>
        <v>0</v>
      </c>
      <c r="H76" s="506"/>
      <c r="I76" s="495">
        <f t="shared" si="55"/>
        <v>0</v>
      </c>
      <c r="J76" s="506"/>
      <c r="K76" s="495">
        <f t="shared" si="55"/>
        <v>0</v>
      </c>
      <c r="L76" s="506"/>
      <c r="M76" s="495">
        <f t="shared" si="55"/>
        <v>0</v>
      </c>
      <c r="N76" s="503"/>
      <c r="O76" s="503"/>
      <c r="P76" s="503"/>
      <c r="Q76" s="503"/>
      <c r="R76" s="503"/>
      <c r="S76" s="503"/>
      <c r="T76" s="503"/>
    </row>
    <row r="77" spans="1:20" s="491" customFormat="1" ht="30" customHeight="1" x14ac:dyDescent="0.25">
      <c r="A77" s="492" t="s">
        <v>345</v>
      </c>
      <c r="B77" s="493"/>
      <c r="C77" s="506">
        <f t="shared" si="56"/>
        <v>0</v>
      </c>
      <c r="D77" s="506">
        <f t="shared" si="56"/>
        <v>0</v>
      </c>
      <c r="E77" s="495">
        <f t="shared" si="54"/>
        <v>0</v>
      </c>
      <c r="F77" s="506"/>
      <c r="G77" s="495">
        <f t="shared" si="55"/>
        <v>0</v>
      </c>
      <c r="H77" s="506"/>
      <c r="I77" s="495">
        <f t="shared" si="55"/>
        <v>0</v>
      </c>
      <c r="J77" s="506"/>
      <c r="K77" s="495">
        <f t="shared" si="55"/>
        <v>0</v>
      </c>
      <c r="L77" s="506"/>
      <c r="M77" s="495">
        <f t="shared" si="55"/>
        <v>0</v>
      </c>
      <c r="N77" s="503"/>
      <c r="O77" s="503"/>
      <c r="P77" s="503"/>
      <c r="Q77" s="503"/>
      <c r="R77" s="503"/>
      <c r="S77" s="503"/>
      <c r="T77" s="503"/>
    </row>
    <row r="78" spans="1:20" s="491" customFormat="1" ht="30" customHeight="1" x14ac:dyDescent="0.25">
      <c r="A78" s="492" t="s">
        <v>347</v>
      </c>
      <c r="B78" s="493"/>
      <c r="C78" s="506">
        <f t="shared" si="56"/>
        <v>0</v>
      </c>
      <c r="D78" s="506">
        <f t="shared" si="56"/>
        <v>0</v>
      </c>
      <c r="E78" s="495">
        <f t="shared" si="54"/>
        <v>0</v>
      </c>
      <c r="F78" s="506"/>
      <c r="G78" s="495">
        <f t="shared" si="55"/>
        <v>0</v>
      </c>
      <c r="H78" s="506"/>
      <c r="I78" s="495">
        <f t="shared" si="55"/>
        <v>0</v>
      </c>
      <c r="J78" s="506"/>
      <c r="K78" s="495">
        <f t="shared" si="55"/>
        <v>0</v>
      </c>
      <c r="L78" s="506"/>
      <c r="M78" s="495">
        <f t="shared" si="55"/>
        <v>0</v>
      </c>
      <c r="N78" s="503"/>
      <c r="O78" s="503"/>
      <c r="P78" s="503"/>
      <c r="Q78" s="503"/>
      <c r="R78" s="503"/>
      <c r="S78" s="503"/>
      <c r="T78" s="503"/>
    </row>
    <row r="79" spans="1:20" s="508" customFormat="1" ht="60" customHeight="1" x14ac:dyDescent="0.2">
      <c r="A79" s="487" t="s">
        <v>351</v>
      </c>
      <c r="B79" s="488" t="s">
        <v>352</v>
      </c>
      <c r="C79" s="489">
        <f>C80+C86+C90+C93+C99+C100+C103+C106+C109+C112+C113+C114</f>
        <v>0</v>
      </c>
      <c r="D79" s="489">
        <f>D80+D86+D90+D93+D99+D100+D103+D106+D109+D112+D113+D114</f>
        <v>0</v>
      </c>
      <c r="E79" s="490">
        <f t="shared" si="54"/>
        <v>0</v>
      </c>
      <c r="F79" s="489">
        <f>F80+F86+F90+F93+F99+F100+F103+F106+F109+F112+F113+F114</f>
        <v>0</v>
      </c>
      <c r="G79" s="490">
        <f t="shared" si="55"/>
        <v>0</v>
      </c>
      <c r="H79" s="489">
        <f>H80+H86+H90+H93+H99+H100+H103+H106+H109+H112+H113+H114</f>
        <v>0</v>
      </c>
      <c r="I79" s="490">
        <f t="shared" si="55"/>
        <v>0</v>
      </c>
      <c r="J79" s="489">
        <f>J80+J86+J90+J93+J99+J100+J103+J106+J109+J112+J113+J114</f>
        <v>0</v>
      </c>
      <c r="K79" s="490">
        <f t="shared" si="55"/>
        <v>0</v>
      </c>
      <c r="L79" s="489">
        <f>L80+L86+L90+L93+L99+L100+L103+L106+L109+L112+L113+L114</f>
        <v>0</v>
      </c>
      <c r="M79" s="490">
        <f t="shared" si="55"/>
        <v>0</v>
      </c>
    </row>
    <row r="80" spans="1:20" s="491" customFormat="1" ht="37.5" x14ac:dyDescent="0.25">
      <c r="A80" s="492" t="s">
        <v>289</v>
      </c>
      <c r="B80" s="493" t="s">
        <v>353</v>
      </c>
      <c r="C80" s="494">
        <f>C81+C82+C83+C84+C85</f>
        <v>0</v>
      </c>
      <c r="D80" s="494">
        <f>D81+D82+D83+D84+D85</f>
        <v>0</v>
      </c>
      <c r="E80" s="495">
        <f t="shared" si="54"/>
        <v>0</v>
      </c>
      <c r="F80" s="494">
        <f>F81+F82+F83+F84+F85</f>
        <v>0</v>
      </c>
      <c r="G80" s="495">
        <f t="shared" si="55"/>
        <v>0</v>
      </c>
      <c r="H80" s="494">
        <f>H81+H82+H83+H84+H85</f>
        <v>0</v>
      </c>
      <c r="I80" s="495">
        <f t="shared" si="55"/>
        <v>0</v>
      </c>
      <c r="J80" s="494">
        <f>J81+J82+J83+J84+J85</f>
        <v>0</v>
      </c>
      <c r="K80" s="495">
        <f t="shared" si="55"/>
        <v>0</v>
      </c>
      <c r="L80" s="494">
        <f>L81+L82+L83+L84+L85</f>
        <v>0</v>
      </c>
      <c r="M80" s="495">
        <f t="shared" si="55"/>
        <v>0</v>
      </c>
    </row>
    <row r="81" spans="1:13" s="491" customFormat="1" ht="30" customHeight="1" x14ac:dyDescent="0.25">
      <c r="A81" s="498" t="s">
        <v>291</v>
      </c>
      <c r="B81" s="499" t="s">
        <v>354</v>
      </c>
      <c r="C81" s="500"/>
      <c r="D81" s="500"/>
      <c r="E81" s="501">
        <f t="shared" si="54"/>
        <v>0</v>
      </c>
      <c r="F81" s="502">
        <f>ROUND(F45*F9,0)</f>
        <v>0</v>
      </c>
      <c r="G81" s="501">
        <f t="shared" si="55"/>
        <v>0</v>
      </c>
      <c r="H81" s="502">
        <f>ROUND(H45*H9,0)</f>
        <v>0</v>
      </c>
      <c r="I81" s="501">
        <f t="shared" si="55"/>
        <v>0</v>
      </c>
      <c r="J81" s="502">
        <f>ROUND(J45*J9,0)</f>
        <v>0</v>
      </c>
      <c r="K81" s="501">
        <f t="shared" si="55"/>
        <v>0</v>
      </c>
      <c r="L81" s="502">
        <f>ROUND(L45*L9,0)</f>
        <v>0</v>
      </c>
      <c r="M81" s="501">
        <f t="shared" si="55"/>
        <v>0</v>
      </c>
    </row>
    <row r="82" spans="1:13" s="491" customFormat="1" ht="39.950000000000003" customHeight="1" x14ac:dyDescent="0.25">
      <c r="A82" s="498" t="s">
        <v>293</v>
      </c>
      <c r="B82" s="499" t="s">
        <v>355</v>
      </c>
      <c r="C82" s="500"/>
      <c r="D82" s="500"/>
      <c r="E82" s="501">
        <f t="shared" si="54"/>
        <v>0</v>
      </c>
      <c r="F82" s="502">
        <f t="shared" ref="F82:H85" si="57">ROUND(F46*F10,0)</f>
        <v>0</v>
      </c>
      <c r="G82" s="501">
        <f t="shared" si="55"/>
        <v>0</v>
      </c>
      <c r="H82" s="502">
        <f t="shared" si="57"/>
        <v>0</v>
      </c>
      <c r="I82" s="501">
        <f t="shared" si="55"/>
        <v>0</v>
      </c>
      <c r="J82" s="502">
        <f t="shared" ref="J82:J85" si="58">ROUND(J46*J10,0)</f>
        <v>0</v>
      </c>
      <c r="K82" s="501">
        <f t="shared" si="55"/>
        <v>0</v>
      </c>
      <c r="L82" s="502">
        <f t="shared" ref="L82:L85" si="59">ROUND(L46*L10,0)</f>
        <v>0</v>
      </c>
      <c r="M82" s="501">
        <f t="shared" si="55"/>
        <v>0</v>
      </c>
    </row>
    <row r="83" spans="1:13" s="491" customFormat="1" ht="39.950000000000003" customHeight="1" x14ac:dyDescent="0.25">
      <c r="A83" s="498" t="s">
        <v>295</v>
      </c>
      <c r="B83" s="499" t="s">
        <v>356</v>
      </c>
      <c r="C83" s="500"/>
      <c r="D83" s="500"/>
      <c r="E83" s="501">
        <f t="shared" si="54"/>
        <v>0</v>
      </c>
      <c r="F83" s="502">
        <f t="shared" si="57"/>
        <v>0</v>
      </c>
      <c r="G83" s="501">
        <f t="shared" si="55"/>
        <v>0</v>
      </c>
      <c r="H83" s="502">
        <f t="shared" si="57"/>
        <v>0</v>
      </c>
      <c r="I83" s="501">
        <f t="shared" si="55"/>
        <v>0</v>
      </c>
      <c r="J83" s="502">
        <f t="shared" si="58"/>
        <v>0</v>
      </c>
      <c r="K83" s="501">
        <f t="shared" si="55"/>
        <v>0</v>
      </c>
      <c r="L83" s="502">
        <f t="shared" si="59"/>
        <v>0</v>
      </c>
      <c r="M83" s="501">
        <f t="shared" si="55"/>
        <v>0</v>
      </c>
    </row>
    <row r="84" spans="1:13" s="491" customFormat="1" ht="39.950000000000003" customHeight="1" x14ac:dyDescent="0.25">
      <c r="A84" s="498" t="s">
        <v>297</v>
      </c>
      <c r="B84" s="499" t="s">
        <v>357</v>
      </c>
      <c r="C84" s="500"/>
      <c r="D84" s="500"/>
      <c r="E84" s="501">
        <f t="shared" si="54"/>
        <v>0</v>
      </c>
      <c r="F84" s="502">
        <f t="shared" si="57"/>
        <v>0</v>
      </c>
      <c r="G84" s="501">
        <f t="shared" si="55"/>
        <v>0</v>
      </c>
      <c r="H84" s="502">
        <f t="shared" si="57"/>
        <v>0</v>
      </c>
      <c r="I84" s="501">
        <f t="shared" si="55"/>
        <v>0</v>
      </c>
      <c r="J84" s="502">
        <f t="shared" si="58"/>
        <v>0</v>
      </c>
      <c r="K84" s="501">
        <f t="shared" si="55"/>
        <v>0</v>
      </c>
      <c r="L84" s="502">
        <f t="shared" si="59"/>
        <v>0</v>
      </c>
      <c r="M84" s="501">
        <f t="shared" si="55"/>
        <v>0</v>
      </c>
    </row>
    <row r="85" spans="1:13" s="491" customFormat="1" ht="30" customHeight="1" x14ac:dyDescent="0.25">
      <c r="A85" s="498" t="s">
        <v>299</v>
      </c>
      <c r="B85" s="499" t="s">
        <v>358</v>
      </c>
      <c r="C85" s="500"/>
      <c r="D85" s="500"/>
      <c r="E85" s="501">
        <f t="shared" si="54"/>
        <v>0</v>
      </c>
      <c r="F85" s="502">
        <f t="shared" si="57"/>
        <v>0</v>
      </c>
      <c r="G85" s="501">
        <f t="shared" si="55"/>
        <v>0</v>
      </c>
      <c r="H85" s="502">
        <f t="shared" si="57"/>
        <v>0</v>
      </c>
      <c r="I85" s="501">
        <f t="shared" si="55"/>
        <v>0</v>
      </c>
      <c r="J85" s="502">
        <f t="shared" si="58"/>
        <v>0</v>
      </c>
      <c r="K85" s="501">
        <f t="shared" si="55"/>
        <v>0</v>
      </c>
      <c r="L85" s="502">
        <f t="shared" si="59"/>
        <v>0</v>
      </c>
      <c r="M85" s="501">
        <f t="shared" si="55"/>
        <v>0</v>
      </c>
    </row>
    <row r="86" spans="1:13" s="491" customFormat="1" ht="39.950000000000003" customHeight="1" x14ac:dyDescent="0.25">
      <c r="A86" s="492" t="s">
        <v>301</v>
      </c>
      <c r="B86" s="493" t="s">
        <v>359</v>
      </c>
      <c r="C86" s="494">
        <f>C87+C88+C89</f>
        <v>0</v>
      </c>
      <c r="D86" s="494">
        <f>D87+D88+D89</f>
        <v>0</v>
      </c>
      <c r="E86" s="495">
        <f t="shared" si="54"/>
        <v>0</v>
      </c>
      <c r="F86" s="494">
        <f>F87+F88+F89</f>
        <v>0</v>
      </c>
      <c r="G86" s="495">
        <f t="shared" si="55"/>
        <v>0</v>
      </c>
      <c r="H86" s="494">
        <f>H87+H88+H89</f>
        <v>0</v>
      </c>
      <c r="I86" s="495">
        <f t="shared" si="55"/>
        <v>0</v>
      </c>
      <c r="J86" s="494">
        <f>J87+J88+J89</f>
        <v>0</v>
      </c>
      <c r="K86" s="495">
        <f t="shared" si="55"/>
        <v>0</v>
      </c>
      <c r="L86" s="494">
        <f>L87+L88+L89</f>
        <v>0</v>
      </c>
      <c r="M86" s="495">
        <f t="shared" si="55"/>
        <v>0</v>
      </c>
    </row>
    <row r="87" spans="1:13" s="491" customFormat="1" ht="30" customHeight="1" x14ac:dyDescent="0.25">
      <c r="A87" s="498" t="s">
        <v>303</v>
      </c>
      <c r="B87" s="499" t="s">
        <v>360</v>
      </c>
      <c r="C87" s="500"/>
      <c r="D87" s="500"/>
      <c r="E87" s="501">
        <f t="shared" si="54"/>
        <v>0</v>
      </c>
      <c r="F87" s="502">
        <f t="shared" ref="F87:H89" si="60">ROUND(F51*F15,0)</f>
        <v>0</v>
      </c>
      <c r="G87" s="501">
        <f t="shared" si="55"/>
        <v>0</v>
      </c>
      <c r="H87" s="502">
        <f t="shared" si="60"/>
        <v>0</v>
      </c>
      <c r="I87" s="501">
        <f t="shared" si="55"/>
        <v>0</v>
      </c>
      <c r="J87" s="502">
        <f t="shared" ref="J87:J89" si="61">ROUND(J51*J15,0)</f>
        <v>0</v>
      </c>
      <c r="K87" s="501">
        <f t="shared" si="55"/>
        <v>0</v>
      </c>
      <c r="L87" s="502">
        <f t="shared" ref="L87:L89" si="62">ROUND(L51*L15,0)</f>
        <v>0</v>
      </c>
      <c r="M87" s="501">
        <f t="shared" si="55"/>
        <v>0</v>
      </c>
    </row>
    <row r="88" spans="1:13" s="491" customFormat="1" ht="39.950000000000003" customHeight="1" x14ac:dyDescent="0.25">
      <c r="A88" s="498" t="s">
        <v>305</v>
      </c>
      <c r="B88" s="499" t="s">
        <v>361</v>
      </c>
      <c r="C88" s="500"/>
      <c r="D88" s="500"/>
      <c r="E88" s="501">
        <f t="shared" si="54"/>
        <v>0</v>
      </c>
      <c r="F88" s="502">
        <f t="shared" si="60"/>
        <v>0</v>
      </c>
      <c r="G88" s="501">
        <f t="shared" si="55"/>
        <v>0</v>
      </c>
      <c r="H88" s="502">
        <f t="shared" si="60"/>
        <v>0</v>
      </c>
      <c r="I88" s="501">
        <f t="shared" si="55"/>
        <v>0</v>
      </c>
      <c r="J88" s="502">
        <f t="shared" si="61"/>
        <v>0</v>
      </c>
      <c r="K88" s="501">
        <f t="shared" si="55"/>
        <v>0</v>
      </c>
      <c r="L88" s="502">
        <f t="shared" si="62"/>
        <v>0</v>
      </c>
      <c r="M88" s="501">
        <f t="shared" si="55"/>
        <v>0</v>
      </c>
    </row>
    <row r="89" spans="1:13" s="491" customFormat="1" ht="30" customHeight="1" x14ac:dyDescent="0.25">
      <c r="A89" s="498" t="s">
        <v>307</v>
      </c>
      <c r="B89" s="499" t="s">
        <v>362</v>
      </c>
      <c r="C89" s="500"/>
      <c r="D89" s="500"/>
      <c r="E89" s="501">
        <f t="shared" si="54"/>
        <v>0</v>
      </c>
      <c r="F89" s="502">
        <f t="shared" si="60"/>
        <v>0</v>
      </c>
      <c r="G89" s="501">
        <f t="shared" si="55"/>
        <v>0</v>
      </c>
      <c r="H89" s="502">
        <f t="shared" si="60"/>
        <v>0</v>
      </c>
      <c r="I89" s="501">
        <f t="shared" si="55"/>
        <v>0</v>
      </c>
      <c r="J89" s="502">
        <f t="shared" si="61"/>
        <v>0</v>
      </c>
      <c r="K89" s="501">
        <f t="shared" si="55"/>
        <v>0</v>
      </c>
      <c r="L89" s="502">
        <f t="shared" si="62"/>
        <v>0</v>
      </c>
      <c r="M89" s="501">
        <f t="shared" si="55"/>
        <v>0</v>
      </c>
    </row>
    <row r="90" spans="1:13" s="491" customFormat="1" ht="30" customHeight="1" x14ac:dyDescent="0.25">
      <c r="A90" s="492" t="s">
        <v>309</v>
      </c>
      <c r="B90" s="493" t="s">
        <v>363</v>
      </c>
      <c r="C90" s="494">
        <f>C91+C92</f>
        <v>0</v>
      </c>
      <c r="D90" s="494">
        <f>D91+D92</f>
        <v>0</v>
      </c>
      <c r="E90" s="495">
        <f t="shared" si="54"/>
        <v>0</v>
      </c>
      <c r="F90" s="494">
        <f>F91+F92</f>
        <v>0</v>
      </c>
      <c r="G90" s="495">
        <f t="shared" si="55"/>
        <v>0</v>
      </c>
      <c r="H90" s="494">
        <f>H91+H92</f>
        <v>0</v>
      </c>
      <c r="I90" s="495">
        <f t="shared" si="55"/>
        <v>0</v>
      </c>
      <c r="J90" s="494">
        <f>J91+J92</f>
        <v>0</v>
      </c>
      <c r="K90" s="495">
        <f t="shared" si="55"/>
        <v>0</v>
      </c>
      <c r="L90" s="494">
        <f>L91+L92</f>
        <v>0</v>
      </c>
      <c r="M90" s="495">
        <f t="shared" si="55"/>
        <v>0</v>
      </c>
    </row>
    <row r="91" spans="1:13" s="491" customFormat="1" ht="30" customHeight="1" x14ac:dyDescent="0.25">
      <c r="A91" s="498" t="s">
        <v>311</v>
      </c>
      <c r="B91" s="499" t="s">
        <v>364</v>
      </c>
      <c r="C91" s="500"/>
      <c r="D91" s="500"/>
      <c r="E91" s="501">
        <f t="shared" si="54"/>
        <v>0</v>
      </c>
      <c r="F91" s="502">
        <f t="shared" ref="F91:H92" si="63">ROUND(F55*F19,0)</f>
        <v>0</v>
      </c>
      <c r="G91" s="501">
        <f t="shared" si="55"/>
        <v>0</v>
      </c>
      <c r="H91" s="502">
        <f t="shared" si="63"/>
        <v>0</v>
      </c>
      <c r="I91" s="501">
        <f t="shared" si="55"/>
        <v>0</v>
      </c>
      <c r="J91" s="502">
        <f t="shared" ref="J91:J92" si="64">ROUND(J55*J19,0)</f>
        <v>0</v>
      </c>
      <c r="K91" s="501">
        <f t="shared" si="55"/>
        <v>0</v>
      </c>
      <c r="L91" s="502">
        <f t="shared" ref="L91:L92" si="65">ROUND(L55*L19,0)</f>
        <v>0</v>
      </c>
      <c r="M91" s="501">
        <f t="shared" si="55"/>
        <v>0</v>
      </c>
    </row>
    <row r="92" spans="1:13" s="491" customFormat="1" ht="30" customHeight="1" x14ac:dyDescent="0.25">
      <c r="A92" s="498" t="s">
        <v>313</v>
      </c>
      <c r="B92" s="499" t="s">
        <v>365</v>
      </c>
      <c r="C92" s="500"/>
      <c r="D92" s="500"/>
      <c r="E92" s="501">
        <f t="shared" si="54"/>
        <v>0</v>
      </c>
      <c r="F92" s="502">
        <f t="shared" si="63"/>
        <v>0</v>
      </c>
      <c r="G92" s="501">
        <f t="shared" si="55"/>
        <v>0</v>
      </c>
      <c r="H92" s="502">
        <f t="shared" si="63"/>
        <v>0</v>
      </c>
      <c r="I92" s="501">
        <f t="shared" si="55"/>
        <v>0</v>
      </c>
      <c r="J92" s="502">
        <f t="shared" si="64"/>
        <v>0</v>
      </c>
      <c r="K92" s="501">
        <f t="shared" si="55"/>
        <v>0</v>
      </c>
      <c r="L92" s="502">
        <f t="shared" si="65"/>
        <v>0</v>
      </c>
      <c r="M92" s="501">
        <f t="shared" si="55"/>
        <v>0</v>
      </c>
    </row>
    <row r="93" spans="1:13" s="491" customFormat="1" ht="39.950000000000003" customHeight="1" x14ac:dyDescent="0.25">
      <c r="A93" s="492" t="s">
        <v>315</v>
      </c>
      <c r="B93" s="493" t="s">
        <v>366</v>
      </c>
      <c r="C93" s="494">
        <f>C94+C95+C96+C97+C98</f>
        <v>0</v>
      </c>
      <c r="D93" s="494">
        <f>D94+D95+D96+D97+D98</f>
        <v>0</v>
      </c>
      <c r="E93" s="495">
        <f t="shared" si="54"/>
        <v>0</v>
      </c>
      <c r="F93" s="494">
        <f>F94+F95+F96+F97+F98</f>
        <v>0</v>
      </c>
      <c r="G93" s="495">
        <f t="shared" si="55"/>
        <v>0</v>
      </c>
      <c r="H93" s="494">
        <f>H94+H95+H96+H97+H98</f>
        <v>0</v>
      </c>
      <c r="I93" s="495">
        <f t="shared" si="55"/>
        <v>0</v>
      </c>
      <c r="J93" s="494">
        <f>J94+J95+J96+J97+J98</f>
        <v>0</v>
      </c>
      <c r="K93" s="495">
        <f t="shared" si="55"/>
        <v>0</v>
      </c>
      <c r="L93" s="494">
        <f>L94+L95+L96+L97+L98</f>
        <v>0</v>
      </c>
      <c r="M93" s="495">
        <f t="shared" si="55"/>
        <v>0</v>
      </c>
    </row>
    <row r="94" spans="1:13" s="491" customFormat="1" ht="30" customHeight="1" x14ac:dyDescent="0.25">
      <c r="A94" s="498" t="s">
        <v>291</v>
      </c>
      <c r="B94" s="499" t="s">
        <v>367</v>
      </c>
      <c r="C94" s="500"/>
      <c r="D94" s="500"/>
      <c r="E94" s="501">
        <f t="shared" si="54"/>
        <v>0</v>
      </c>
      <c r="F94" s="502">
        <f t="shared" ref="F94:H99" si="66">ROUND(F58*F22,0)</f>
        <v>0</v>
      </c>
      <c r="G94" s="501">
        <f t="shared" si="55"/>
        <v>0</v>
      </c>
      <c r="H94" s="502">
        <f t="shared" si="66"/>
        <v>0</v>
      </c>
      <c r="I94" s="501">
        <f t="shared" si="55"/>
        <v>0</v>
      </c>
      <c r="J94" s="502">
        <f t="shared" ref="J94:J99" si="67">ROUND(J58*J22,0)</f>
        <v>0</v>
      </c>
      <c r="K94" s="501">
        <f t="shared" si="55"/>
        <v>0</v>
      </c>
      <c r="L94" s="502">
        <f t="shared" ref="L94:L99" si="68">ROUND(L58*L22,0)</f>
        <v>0</v>
      </c>
      <c r="M94" s="501">
        <f t="shared" si="55"/>
        <v>0</v>
      </c>
    </row>
    <row r="95" spans="1:13" s="491" customFormat="1" ht="39.950000000000003" customHeight="1" x14ac:dyDescent="0.25">
      <c r="A95" s="498" t="s">
        <v>293</v>
      </c>
      <c r="B95" s="499" t="s">
        <v>368</v>
      </c>
      <c r="C95" s="500"/>
      <c r="D95" s="500"/>
      <c r="E95" s="501">
        <f t="shared" si="54"/>
        <v>0</v>
      </c>
      <c r="F95" s="502">
        <f t="shared" si="66"/>
        <v>0</v>
      </c>
      <c r="G95" s="501">
        <f t="shared" si="55"/>
        <v>0</v>
      </c>
      <c r="H95" s="502">
        <f t="shared" si="66"/>
        <v>0</v>
      </c>
      <c r="I95" s="501">
        <f t="shared" si="55"/>
        <v>0</v>
      </c>
      <c r="J95" s="502">
        <f t="shared" si="67"/>
        <v>0</v>
      </c>
      <c r="K95" s="501">
        <f t="shared" si="55"/>
        <v>0</v>
      </c>
      <c r="L95" s="502">
        <f t="shared" si="68"/>
        <v>0</v>
      </c>
      <c r="M95" s="501">
        <f t="shared" si="55"/>
        <v>0</v>
      </c>
    </row>
    <row r="96" spans="1:13" s="491" customFormat="1" ht="39.950000000000003" customHeight="1" x14ac:dyDescent="0.25">
      <c r="A96" s="498" t="s">
        <v>295</v>
      </c>
      <c r="B96" s="499" t="s">
        <v>369</v>
      </c>
      <c r="C96" s="500"/>
      <c r="D96" s="500"/>
      <c r="E96" s="501">
        <f t="shared" si="54"/>
        <v>0</v>
      </c>
      <c r="F96" s="502">
        <f t="shared" si="66"/>
        <v>0</v>
      </c>
      <c r="G96" s="501">
        <f t="shared" si="55"/>
        <v>0</v>
      </c>
      <c r="H96" s="502">
        <f t="shared" si="66"/>
        <v>0</v>
      </c>
      <c r="I96" s="501">
        <f t="shared" si="55"/>
        <v>0</v>
      </c>
      <c r="J96" s="502">
        <f t="shared" si="67"/>
        <v>0</v>
      </c>
      <c r="K96" s="501">
        <f t="shared" si="55"/>
        <v>0</v>
      </c>
      <c r="L96" s="502">
        <f t="shared" si="68"/>
        <v>0</v>
      </c>
      <c r="M96" s="501">
        <f t="shared" si="55"/>
        <v>0</v>
      </c>
    </row>
    <row r="97" spans="1:13" s="491" customFormat="1" ht="39.950000000000003" customHeight="1" x14ac:dyDescent="0.25">
      <c r="A97" s="498" t="s">
        <v>297</v>
      </c>
      <c r="B97" s="499" t="s">
        <v>370</v>
      </c>
      <c r="C97" s="500"/>
      <c r="D97" s="500"/>
      <c r="E97" s="501">
        <f t="shared" si="54"/>
        <v>0</v>
      </c>
      <c r="F97" s="502">
        <f t="shared" si="66"/>
        <v>0</v>
      </c>
      <c r="G97" s="501">
        <f t="shared" si="55"/>
        <v>0</v>
      </c>
      <c r="H97" s="502">
        <f t="shared" si="66"/>
        <v>0</v>
      </c>
      <c r="I97" s="501">
        <f t="shared" si="55"/>
        <v>0</v>
      </c>
      <c r="J97" s="502">
        <f t="shared" si="67"/>
        <v>0</v>
      </c>
      <c r="K97" s="501">
        <f t="shared" si="55"/>
        <v>0</v>
      </c>
      <c r="L97" s="502">
        <f t="shared" si="68"/>
        <v>0</v>
      </c>
      <c r="M97" s="501">
        <f t="shared" si="55"/>
        <v>0</v>
      </c>
    </row>
    <row r="98" spans="1:13" s="491" customFormat="1" ht="30" customHeight="1" x14ac:dyDescent="0.25">
      <c r="A98" s="498" t="s">
        <v>299</v>
      </c>
      <c r="B98" s="499" t="s">
        <v>371</v>
      </c>
      <c r="C98" s="500"/>
      <c r="D98" s="500"/>
      <c r="E98" s="501">
        <f t="shared" si="54"/>
        <v>0</v>
      </c>
      <c r="F98" s="502">
        <f t="shared" si="66"/>
        <v>0</v>
      </c>
      <c r="G98" s="501">
        <f t="shared" si="55"/>
        <v>0</v>
      </c>
      <c r="H98" s="502">
        <f t="shared" si="66"/>
        <v>0</v>
      </c>
      <c r="I98" s="501">
        <f t="shared" si="55"/>
        <v>0</v>
      </c>
      <c r="J98" s="502">
        <f t="shared" si="67"/>
        <v>0</v>
      </c>
      <c r="K98" s="501">
        <f t="shared" si="55"/>
        <v>0</v>
      </c>
      <c r="L98" s="502">
        <f t="shared" si="68"/>
        <v>0</v>
      </c>
      <c r="M98" s="501">
        <f t="shared" si="55"/>
        <v>0</v>
      </c>
    </row>
    <row r="99" spans="1:13" s="491" customFormat="1" ht="60" customHeight="1" x14ac:dyDescent="0.25">
      <c r="A99" s="492" t="s">
        <v>350</v>
      </c>
      <c r="B99" s="493" t="s">
        <v>372</v>
      </c>
      <c r="C99" s="500"/>
      <c r="D99" s="500"/>
      <c r="E99" s="495">
        <f t="shared" si="54"/>
        <v>0</v>
      </c>
      <c r="F99" s="494">
        <f t="shared" si="66"/>
        <v>0</v>
      </c>
      <c r="G99" s="495">
        <f t="shared" si="55"/>
        <v>0</v>
      </c>
      <c r="H99" s="494">
        <f t="shared" si="66"/>
        <v>0</v>
      </c>
      <c r="I99" s="495">
        <f t="shared" si="55"/>
        <v>0</v>
      </c>
      <c r="J99" s="494">
        <f t="shared" si="67"/>
        <v>0</v>
      </c>
      <c r="K99" s="495">
        <f t="shared" si="55"/>
        <v>0</v>
      </c>
      <c r="L99" s="494">
        <f t="shared" si="68"/>
        <v>0</v>
      </c>
      <c r="M99" s="495">
        <f t="shared" si="55"/>
        <v>0</v>
      </c>
    </row>
    <row r="100" spans="1:13" s="491" customFormat="1" ht="39.950000000000003" customHeight="1" x14ac:dyDescent="0.25">
      <c r="A100" s="492" t="s">
        <v>324</v>
      </c>
      <c r="B100" s="493" t="s">
        <v>373</v>
      </c>
      <c r="C100" s="494">
        <f>C101+C102</f>
        <v>0</v>
      </c>
      <c r="D100" s="494">
        <f>D101+D102</f>
        <v>0</v>
      </c>
      <c r="E100" s="495">
        <f t="shared" si="54"/>
        <v>0</v>
      </c>
      <c r="F100" s="494">
        <f>F101+F102</f>
        <v>0</v>
      </c>
      <c r="G100" s="495">
        <f t="shared" si="55"/>
        <v>0</v>
      </c>
      <c r="H100" s="494">
        <f>H101+H102</f>
        <v>0</v>
      </c>
      <c r="I100" s="495">
        <f t="shared" si="55"/>
        <v>0</v>
      </c>
      <c r="J100" s="494">
        <f>J101+J102</f>
        <v>0</v>
      </c>
      <c r="K100" s="495">
        <f t="shared" si="55"/>
        <v>0</v>
      </c>
      <c r="L100" s="494">
        <f>L101+L102</f>
        <v>0</v>
      </c>
      <c r="M100" s="495">
        <f t="shared" si="55"/>
        <v>0</v>
      </c>
    </row>
    <row r="101" spans="1:13" s="491" customFormat="1" ht="30" customHeight="1" x14ac:dyDescent="0.25">
      <c r="A101" s="498" t="s">
        <v>326</v>
      </c>
      <c r="B101" s="499" t="s">
        <v>374</v>
      </c>
      <c r="C101" s="500"/>
      <c r="D101" s="500"/>
      <c r="E101" s="501">
        <f t="shared" si="54"/>
        <v>0</v>
      </c>
      <c r="F101" s="502">
        <f t="shared" ref="F101:H102" si="69">ROUND(F65*F29,0)</f>
        <v>0</v>
      </c>
      <c r="G101" s="501">
        <f t="shared" si="55"/>
        <v>0</v>
      </c>
      <c r="H101" s="502">
        <f t="shared" si="69"/>
        <v>0</v>
      </c>
      <c r="I101" s="501">
        <f t="shared" si="55"/>
        <v>0</v>
      </c>
      <c r="J101" s="502">
        <f t="shared" ref="J101:J102" si="70">ROUND(J65*J29,0)</f>
        <v>0</v>
      </c>
      <c r="K101" s="501">
        <f t="shared" si="55"/>
        <v>0</v>
      </c>
      <c r="L101" s="502">
        <f t="shared" ref="L101:L102" si="71">ROUND(L65*L29,0)</f>
        <v>0</v>
      </c>
      <c r="M101" s="501">
        <f t="shared" si="55"/>
        <v>0</v>
      </c>
    </row>
    <row r="102" spans="1:13" s="491" customFormat="1" ht="30" customHeight="1" x14ac:dyDescent="0.25">
      <c r="A102" s="498" t="s">
        <v>328</v>
      </c>
      <c r="B102" s="499" t="s">
        <v>375</v>
      </c>
      <c r="C102" s="500"/>
      <c r="D102" s="500"/>
      <c r="E102" s="501">
        <f t="shared" si="54"/>
        <v>0</v>
      </c>
      <c r="F102" s="502">
        <f t="shared" si="69"/>
        <v>0</v>
      </c>
      <c r="G102" s="501">
        <f t="shared" si="55"/>
        <v>0</v>
      </c>
      <c r="H102" s="502">
        <f t="shared" si="69"/>
        <v>0</v>
      </c>
      <c r="I102" s="501">
        <f t="shared" si="55"/>
        <v>0</v>
      </c>
      <c r="J102" s="502">
        <f t="shared" si="70"/>
        <v>0</v>
      </c>
      <c r="K102" s="501">
        <f t="shared" si="55"/>
        <v>0</v>
      </c>
      <c r="L102" s="502">
        <f t="shared" si="71"/>
        <v>0</v>
      </c>
      <c r="M102" s="501">
        <f t="shared" si="55"/>
        <v>0</v>
      </c>
    </row>
    <row r="103" spans="1:13" s="491" customFormat="1" ht="60" customHeight="1" x14ac:dyDescent="0.25">
      <c r="A103" s="492" t="s">
        <v>330</v>
      </c>
      <c r="B103" s="493" t="s">
        <v>376</v>
      </c>
      <c r="C103" s="494">
        <f>C104+C105</f>
        <v>0</v>
      </c>
      <c r="D103" s="494">
        <f>D104+D105</f>
        <v>0</v>
      </c>
      <c r="E103" s="495">
        <f t="shared" si="54"/>
        <v>0</v>
      </c>
      <c r="F103" s="494">
        <f>F104+F105</f>
        <v>0</v>
      </c>
      <c r="G103" s="495">
        <f t="shared" si="55"/>
        <v>0</v>
      </c>
      <c r="H103" s="494">
        <f>H104+H105</f>
        <v>0</v>
      </c>
      <c r="I103" s="495">
        <f t="shared" si="55"/>
        <v>0</v>
      </c>
      <c r="J103" s="494">
        <f>J104+J105</f>
        <v>0</v>
      </c>
      <c r="K103" s="495">
        <f t="shared" si="55"/>
        <v>0</v>
      </c>
      <c r="L103" s="494">
        <f>L104+L105</f>
        <v>0</v>
      </c>
      <c r="M103" s="495">
        <f t="shared" si="55"/>
        <v>0</v>
      </c>
    </row>
    <row r="104" spans="1:13" s="491" customFormat="1" ht="30" customHeight="1" x14ac:dyDescent="0.25">
      <c r="A104" s="498" t="s">
        <v>291</v>
      </c>
      <c r="B104" s="499" t="s">
        <v>377</v>
      </c>
      <c r="C104" s="500"/>
      <c r="D104" s="500"/>
      <c r="E104" s="501">
        <f t="shared" si="54"/>
        <v>0</v>
      </c>
      <c r="F104" s="502">
        <f t="shared" ref="F104:F105" si="72">ROUND(F68*F32,0)</f>
        <v>0</v>
      </c>
      <c r="G104" s="501">
        <f t="shared" si="55"/>
        <v>0</v>
      </c>
      <c r="H104" s="502">
        <f t="shared" ref="H104:H105" si="73">ROUND(H68*H32,0)</f>
        <v>0</v>
      </c>
      <c r="I104" s="501">
        <f t="shared" si="55"/>
        <v>0</v>
      </c>
      <c r="J104" s="502">
        <f t="shared" ref="J104:J105" si="74">ROUND(J68*J32,0)</f>
        <v>0</v>
      </c>
      <c r="K104" s="501">
        <f t="shared" si="55"/>
        <v>0</v>
      </c>
      <c r="L104" s="502">
        <f t="shared" ref="L104:L105" si="75">ROUND(L68*L32,0)</f>
        <v>0</v>
      </c>
      <c r="M104" s="501">
        <f t="shared" si="55"/>
        <v>0</v>
      </c>
    </row>
    <row r="105" spans="1:13" s="491" customFormat="1" ht="30" customHeight="1" x14ac:dyDescent="0.25">
      <c r="A105" s="498" t="s">
        <v>333</v>
      </c>
      <c r="B105" s="499" t="s">
        <v>378</v>
      </c>
      <c r="C105" s="500"/>
      <c r="D105" s="500"/>
      <c r="E105" s="501">
        <f t="shared" si="54"/>
        <v>0</v>
      </c>
      <c r="F105" s="502">
        <f t="shared" si="72"/>
        <v>0</v>
      </c>
      <c r="G105" s="501">
        <f t="shared" si="55"/>
        <v>0</v>
      </c>
      <c r="H105" s="502">
        <f t="shared" si="73"/>
        <v>0</v>
      </c>
      <c r="I105" s="501">
        <f t="shared" si="55"/>
        <v>0</v>
      </c>
      <c r="J105" s="502">
        <f t="shared" si="74"/>
        <v>0</v>
      </c>
      <c r="K105" s="501">
        <f t="shared" si="55"/>
        <v>0</v>
      </c>
      <c r="L105" s="502">
        <f t="shared" si="75"/>
        <v>0</v>
      </c>
      <c r="M105" s="501">
        <f t="shared" si="55"/>
        <v>0</v>
      </c>
    </row>
    <row r="106" spans="1:13" s="491" customFormat="1" ht="39.950000000000003" customHeight="1" x14ac:dyDescent="0.25">
      <c r="A106" s="492" t="s">
        <v>335</v>
      </c>
      <c r="B106" s="493" t="s">
        <v>379</v>
      </c>
      <c r="C106" s="494">
        <f>C107+C108</f>
        <v>0</v>
      </c>
      <c r="D106" s="494">
        <f>D107+D108</f>
        <v>0</v>
      </c>
      <c r="E106" s="495">
        <f t="shared" si="54"/>
        <v>0</v>
      </c>
      <c r="F106" s="494">
        <f>F107+F108</f>
        <v>0</v>
      </c>
      <c r="G106" s="495">
        <f t="shared" si="55"/>
        <v>0</v>
      </c>
      <c r="H106" s="494">
        <f>H107+H108</f>
        <v>0</v>
      </c>
      <c r="I106" s="495">
        <f t="shared" si="55"/>
        <v>0</v>
      </c>
      <c r="J106" s="494">
        <f>J107+J108</f>
        <v>0</v>
      </c>
      <c r="K106" s="495">
        <f t="shared" si="55"/>
        <v>0</v>
      </c>
      <c r="L106" s="494">
        <f>L107+L108</f>
        <v>0</v>
      </c>
      <c r="M106" s="495">
        <f t="shared" si="55"/>
        <v>0</v>
      </c>
    </row>
    <row r="107" spans="1:13" s="491" customFormat="1" ht="30" customHeight="1" x14ac:dyDescent="0.25">
      <c r="A107" s="498" t="s">
        <v>291</v>
      </c>
      <c r="B107" s="499" t="s">
        <v>380</v>
      </c>
      <c r="C107" s="500"/>
      <c r="D107" s="500"/>
      <c r="E107" s="501">
        <f t="shared" si="54"/>
        <v>0</v>
      </c>
      <c r="F107" s="502">
        <f t="shared" ref="F107:H114" si="76">ROUND(F71*F35,0)</f>
        <v>0</v>
      </c>
      <c r="G107" s="501">
        <f t="shared" si="55"/>
        <v>0</v>
      </c>
      <c r="H107" s="502">
        <f t="shared" ref="H107:H108" si="77">ROUND(H71*H35,0)</f>
        <v>0</v>
      </c>
      <c r="I107" s="501">
        <f t="shared" si="55"/>
        <v>0</v>
      </c>
      <c r="J107" s="502">
        <f t="shared" ref="J107:J108" si="78">ROUND(J71*J35,0)</f>
        <v>0</v>
      </c>
      <c r="K107" s="501">
        <f t="shared" si="55"/>
        <v>0</v>
      </c>
      <c r="L107" s="502">
        <f t="shared" ref="L107:L108" si="79">ROUND(L71*L35,0)</f>
        <v>0</v>
      </c>
      <c r="M107" s="501">
        <f t="shared" si="55"/>
        <v>0</v>
      </c>
    </row>
    <row r="108" spans="1:13" s="491" customFormat="1" ht="30" customHeight="1" x14ac:dyDescent="0.25">
      <c r="A108" s="507" t="s">
        <v>333</v>
      </c>
      <c r="B108" s="499" t="s">
        <v>381</v>
      </c>
      <c r="C108" s="500"/>
      <c r="D108" s="500"/>
      <c r="E108" s="501">
        <f t="shared" si="54"/>
        <v>0</v>
      </c>
      <c r="F108" s="502">
        <f t="shared" si="76"/>
        <v>0</v>
      </c>
      <c r="G108" s="501">
        <f t="shared" si="55"/>
        <v>0</v>
      </c>
      <c r="H108" s="502">
        <f t="shared" si="77"/>
        <v>0</v>
      </c>
      <c r="I108" s="501">
        <f t="shared" si="55"/>
        <v>0</v>
      </c>
      <c r="J108" s="502">
        <f t="shared" si="78"/>
        <v>0</v>
      </c>
      <c r="K108" s="501">
        <f t="shared" si="55"/>
        <v>0</v>
      </c>
      <c r="L108" s="502">
        <f t="shared" si="79"/>
        <v>0</v>
      </c>
      <c r="M108" s="501">
        <f t="shared" si="55"/>
        <v>0</v>
      </c>
    </row>
    <row r="109" spans="1:13" s="491" customFormat="1" ht="30" customHeight="1" x14ac:dyDescent="0.25">
      <c r="A109" s="492" t="s">
        <v>339</v>
      </c>
      <c r="B109" s="493" t="s">
        <v>382</v>
      </c>
      <c r="C109" s="494">
        <f>C110+C111</f>
        <v>0</v>
      </c>
      <c r="D109" s="494">
        <f>D110+D111</f>
        <v>0</v>
      </c>
      <c r="E109" s="495">
        <f t="shared" si="54"/>
        <v>0</v>
      </c>
      <c r="F109" s="494">
        <f>F110+F111</f>
        <v>0</v>
      </c>
      <c r="G109" s="495">
        <f t="shared" si="55"/>
        <v>0</v>
      </c>
      <c r="H109" s="494">
        <f>H110+H111</f>
        <v>0</v>
      </c>
      <c r="I109" s="495">
        <f t="shared" si="55"/>
        <v>0</v>
      </c>
      <c r="J109" s="494">
        <f>J110+J111</f>
        <v>0</v>
      </c>
      <c r="K109" s="495">
        <f t="shared" si="55"/>
        <v>0</v>
      </c>
      <c r="L109" s="494">
        <f>L110+L111</f>
        <v>0</v>
      </c>
      <c r="M109" s="495">
        <f t="shared" si="55"/>
        <v>0</v>
      </c>
    </row>
    <row r="110" spans="1:13" s="491" customFormat="1" ht="30" customHeight="1" x14ac:dyDescent="0.25">
      <c r="A110" s="507" t="s">
        <v>291</v>
      </c>
      <c r="B110" s="499" t="s">
        <v>383</v>
      </c>
      <c r="C110" s="500"/>
      <c r="D110" s="500"/>
      <c r="E110" s="501">
        <f t="shared" si="54"/>
        <v>0</v>
      </c>
      <c r="F110" s="502">
        <f t="shared" si="76"/>
        <v>0</v>
      </c>
      <c r="G110" s="501">
        <f t="shared" si="55"/>
        <v>0</v>
      </c>
      <c r="H110" s="502">
        <f t="shared" si="76"/>
        <v>0</v>
      </c>
      <c r="I110" s="501">
        <f t="shared" si="55"/>
        <v>0</v>
      </c>
      <c r="J110" s="502">
        <f t="shared" ref="J110:J114" si="80">ROUND(J74*J38,0)</f>
        <v>0</v>
      </c>
      <c r="K110" s="501">
        <f t="shared" si="55"/>
        <v>0</v>
      </c>
      <c r="L110" s="502">
        <f t="shared" ref="L110:L114" si="81">ROUND(L74*L38,0)</f>
        <v>0</v>
      </c>
      <c r="M110" s="501">
        <f t="shared" si="55"/>
        <v>0</v>
      </c>
    </row>
    <row r="111" spans="1:13" s="491" customFormat="1" ht="30" customHeight="1" x14ac:dyDescent="0.25">
      <c r="A111" s="507" t="s">
        <v>333</v>
      </c>
      <c r="B111" s="499" t="s">
        <v>384</v>
      </c>
      <c r="C111" s="500"/>
      <c r="D111" s="500"/>
      <c r="E111" s="501">
        <f t="shared" si="54"/>
        <v>0</v>
      </c>
      <c r="F111" s="502">
        <f t="shared" si="76"/>
        <v>0</v>
      </c>
      <c r="G111" s="501">
        <f t="shared" si="55"/>
        <v>0</v>
      </c>
      <c r="H111" s="502">
        <f t="shared" si="76"/>
        <v>0</v>
      </c>
      <c r="I111" s="501">
        <f t="shared" si="55"/>
        <v>0</v>
      </c>
      <c r="J111" s="502">
        <f t="shared" si="80"/>
        <v>0</v>
      </c>
      <c r="K111" s="501">
        <f t="shared" si="55"/>
        <v>0</v>
      </c>
      <c r="L111" s="502">
        <f t="shared" si="81"/>
        <v>0</v>
      </c>
      <c r="M111" s="501">
        <f t="shared" si="55"/>
        <v>0</v>
      </c>
    </row>
    <row r="112" spans="1:13" s="508" customFormat="1" ht="60" customHeight="1" x14ac:dyDescent="0.2">
      <c r="A112" s="492" t="s">
        <v>343</v>
      </c>
      <c r="B112" s="493" t="s">
        <v>385</v>
      </c>
      <c r="C112" s="500"/>
      <c r="D112" s="500"/>
      <c r="E112" s="495">
        <f t="shared" si="54"/>
        <v>0</v>
      </c>
      <c r="F112" s="494">
        <f t="shared" si="76"/>
        <v>0</v>
      </c>
      <c r="G112" s="495">
        <f t="shared" si="55"/>
        <v>0</v>
      </c>
      <c r="H112" s="494">
        <f t="shared" si="76"/>
        <v>0</v>
      </c>
      <c r="I112" s="495">
        <f t="shared" si="55"/>
        <v>0</v>
      </c>
      <c r="J112" s="494">
        <f t="shared" si="80"/>
        <v>0</v>
      </c>
      <c r="K112" s="495">
        <f t="shared" si="55"/>
        <v>0</v>
      </c>
      <c r="L112" s="494">
        <f t="shared" si="81"/>
        <v>0</v>
      </c>
      <c r="M112" s="495">
        <f t="shared" si="55"/>
        <v>0</v>
      </c>
    </row>
    <row r="113" spans="1:13" s="497" customFormat="1" ht="30" customHeight="1" x14ac:dyDescent="0.25">
      <c r="A113" s="492" t="s">
        <v>345</v>
      </c>
      <c r="B113" s="493" t="s">
        <v>386</v>
      </c>
      <c r="C113" s="500"/>
      <c r="D113" s="500"/>
      <c r="E113" s="495">
        <f t="shared" si="54"/>
        <v>0</v>
      </c>
      <c r="F113" s="494">
        <f t="shared" si="76"/>
        <v>0</v>
      </c>
      <c r="G113" s="495">
        <f t="shared" si="55"/>
        <v>0</v>
      </c>
      <c r="H113" s="494">
        <f t="shared" si="76"/>
        <v>0</v>
      </c>
      <c r="I113" s="495">
        <f t="shared" si="55"/>
        <v>0</v>
      </c>
      <c r="J113" s="494">
        <f t="shared" si="80"/>
        <v>0</v>
      </c>
      <c r="K113" s="495">
        <f t="shared" si="55"/>
        <v>0</v>
      </c>
      <c r="L113" s="494">
        <f t="shared" si="81"/>
        <v>0</v>
      </c>
      <c r="M113" s="495">
        <f t="shared" si="55"/>
        <v>0</v>
      </c>
    </row>
    <row r="114" spans="1:13" s="491" customFormat="1" ht="30" customHeight="1" x14ac:dyDescent="0.25">
      <c r="A114" s="492" t="s">
        <v>347</v>
      </c>
      <c r="B114" s="493" t="s">
        <v>387</v>
      </c>
      <c r="C114" s="500"/>
      <c r="D114" s="500"/>
      <c r="E114" s="495">
        <f t="shared" si="54"/>
        <v>0</v>
      </c>
      <c r="F114" s="494">
        <f t="shared" si="76"/>
        <v>0</v>
      </c>
      <c r="G114" s="495">
        <f t="shared" si="55"/>
        <v>0</v>
      </c>
      <c r="H114" s="494">
        <f t="shared" si="76"/>
        <v>0</v>
      </c>
      <c r="I114" s="495">
        <f t="shared" si="55"/>
        <v>0</v>
      </c>
      <c r="J114" s="494">
        <f t="shared" si="80"/>
        <v>0</v>
      </c>
      <c r="K114" s="495">
        <f t="shared" si="55"/>
        <v>0</v>
      </c>
      <c r="L114" s="494">
        <f t="shared" si="81"/>
        <v>0</v>
      </c>
      <c r="M114" s="495">
        <f t="shared" si="55"/>
        <v>0</v>
      </c>
    </row>
    <row r="115" spans="1:13" s="508" customFormat="1" ht="39.950000000000003" customHeight="1" x14ac:dyDescent="0.2">
      <c r="A115" s="487" t="s">
        <v>388</v>
      </c>
      <c r="B115" s="488"/>
      <c r="C115" s="509">
        <f>C79</f>
        <v>0</v>
      </c>
      <c r="D115" s="509">
        <f>D79</f>
        <v>0</v>
      </c>
      <c r="E115" s="490">
        <f t="shared" si="54"/>
        <v>0</v>
      </c>
      <c r="F115" s="509">
        <f>F79</f>
        <v>0</v>
      </c>
      <c r="G115" s="490">
        <f t="shared" si="55"/>
        <v>0</v>
      </c>
      <c r="H115" s="509">
        <f>H79</f>
        <v>0</v>
      </c>
      <c r="I115" s="490">
        <f t="shared" si="55"/>
        <v>0</v>
      </c>
      <c r="J115" s="509">
        <f>J79</f>
        <v>0</v>
      </c>
      <c r="K115" s="490">
        <f t="shared" si="55"/>
        <v>0</v>
      </c>
      <c r="L115" s="509">
        <f>L79</f>
        <v>0</v>
      </c>
      <c r="M115" s="490">
        <f t="shared" si="55"/>
        <v>0</v>
      </c>
    </row>
    <row r="116" spans="1:13" ht="35.1" customHeight="1" x14ac:dyDescent="0.25">
      <c r="A116" s="510" t="s">
        <v>389</v>
      </c>
      <c r="B116" s="499" t="s">
        <v>390</v>
      </c>
      <c r="C116" s="511"/>
      <c r="D116" s="511"/>
      <c r="E116" s="512">
        <f t="shared" si="54"/>
        <v>0</v>
      </c>
      <c r="F116" s="513">
        <f>ROUND(F115*F117,0)</f>
        <v>0</v>
      </c>
      <c r="G116" s="512">
        <f t="shared" si="55"/>
        <v>0</v>
      </c>
      <c r="H116" s="513">
        <f>ROUND(H115*H117,0)</f>
        <v>0</v>
      </c>
      <c r="I116" s="512">
        <f t="shared" si="55"/>
        <v>0</v>
      </c>
      <c r="J116" s="513">
        <f>ROUND(J115*J117,0)</f>
        <v>0</v>
      </c>
      <c r="K116" s="512">
        <f t="shared" si="55"/>
        <v>0</v>
      </c>
      <c r="L116" s="513">
        <f>ROUND(L115*L117,0)</f>
        <v>0</v>
      </c>
      <c r="M116" s="512">
        <f t="shared" si="55"/>
        <v>0</v>
      </c>
    </row>
    <row r="117" spans="1:13" ht="24.95" customHeight="1" x14ac:dyDescent="0.25">
      <c r="A117" s="510" t="s">
        <v>391</v>
      </c>
      <c r="B117" s="514"/>
      <c r="C117" s="515">
        <f>IF(C115=0,0,C116/C115)</f>
        <v>0</v>
      </c>
      <c r="D117" s="515">
        <f>IF(D115=0,0,D116/D115)</f>
        <v>0</v>
      </c>
      <c r="E117" s="516" t="s">
        <v>11</v>
      </c>
      <c r="F117" s="517">
        <f>ROUND(AVERAGE(C117,D117),4)</f>
        <v>0</v>
      </c>
      <c r="G117" s="516" t="s">
        <v>11</v>
      </c>
      <c r="H117" s="517">
        <f>F117</f>
        <v>0</v>
      </c>
      <c r="I117" s="516" t="s">
        <v>11</v>
      </c>
      <c r="J117" s="517">
        <f>H117</f>
        <v>0</v>
      </c>
      <c r="K117" s="516" t="s">
        <v>11</v>
      </c>
      <c r="L117" s="517">
        <f>J117</f>
        <v>0</v>
      </c>
      <c r="M117" s="518" t="s">
        <v>11</v>
      </c>
    </row>
    <row r="118" spans="1:13" ht="24.95" customHeight="1" x14ac:dyDescent="0.25">
      <c r="A118" s="519" t="s">
        <v>122</v>
      </c>
      <c r="B118" s="514"/>
      <c r="C118" s="520">
        <f>IF(C116=0,0,C123/C116)</f>
        <v>0</v>
      </c>
      <c r="D118" s="520">
        <f>IF(D116=0,0,D123/D116)</f>
        <v>0</v>
      </c>
      <c r="E118" s="521" t="s">
        <v>11</v>
      </c>
      <c r="F118" s="517">
        <f>ROUND(IF(AVERAGE(C118,D118)&gt;1,1,AVERAGE(C118,D118)),4)</f>
        <v>0</v>
      </c>
      <c r="G118" s="521" t="s">
        <v>11</v>
      </c>
      <c r="H118" s="517">
        <f>F118</f>
        <v>0</v>
      </c>
      <c r="I118" s="521" t="s">
        <v>11</v>
      </c>
      <c r="J118" s="517">
        <f>H118</f>
        <v>0</v>
      </c>
      <c r="K118" s="521" t="s">
        <v>11</v>
      </c>
      <c r="L118" s="517">
        <f>J118</f>
        <v>0</v>
      </c>
      <c r="M118" s="522" t="s">
        <v>11</v>
      </c>
    </row>
    <row r="119" spans="1:13" ht="24.95" customHeight="1" x14ac:dyDescent="0.25">
      <c r="A119" s="462" t="s">
        <v>243</v>
      </c>
      <c r="B119" s="514"/>
      <c r="C119" s="522" t="s">
        <v>11</v>
      </c>
      <c r="D119" s="522" t="s">
        <v>11</v>
      </c>
      <c r="E119" s="522" t="s">
        <v>11</v>
      </c>
      <c r="F119" s="513">
        <f>F120+F121+F122</f>
        <v>0</v>
      </c>
      <c r="G119" s="522" t="s">
        <v>11</v>
      </c>
      <c r="H119" s="513">
        <f>H120+H121+H122</f>
        <v>0</v>
      </c>
      <c r="I119" s="522" t="s">
        <v>11</v>
      </c>
      <c r="J119" s="513">
        <f>J120+J121+J122</f>
        <v>0</v>
      </c>
      <c r="K119" s="522" t="s">
        <v>11</v>
      </c>
      <c r="L119" s="513">
        <f>L120+L121+L122</f>
        <v>0</v>
      </c>
      <c r="M119" s="522" t="s">
        <v>11</v>
      </c>
    </row>
    <row r="120" spans="1:13" ht="24.95" customHeight="1" x14ac:dyDescent="0.25">
      <c r="A120" s="474" t="s">
        <v>244</v>
      </c>
      <c r="B120" s="523"/>
      <c r="C120" s="513" t="s">
        <v>11</v>
      </c>
      <c r="D120" s="513" t="s">
        <v>11</v>
      </c>
      <c r="E120" s="524" t="s">
        <v>11</v>
      </c>
      <c r="F120" s="513"/>
      <c r="G120" s="524" t="s">
        <v>11</v>
      </c>
      <c r="H120" s="513"/>
      <c r="I120" s="524" t="s">
        <v>11</v>
      </c>
      <c r="J120" s="513"/>
      <c r="K120" s="524" t="s">
        <v>11</v>
      </c>
      <c r="L120" s="525"/>
      <c r="M120" s="524" t="s">
        <v>11</v>
      </c>
    </row>
    <row r="121" spans="1:13" ht="24.95" customHeight="1" x14ac:dyDescent="0.25">
      <c r="A121" s="474" t="s">
        <v>7</v>
      </c>
      <c r="B121" s="523"/>
      <c r="C121" s="513" t="s">
        <v>11</v>
      </c>
      <c r="D121" s="513" t="s">
        <v>11</v>
      </c>
      <c r="E121" s="524" t="s">
        <v>11</v>
      </c>
      <c r="F121" s="513"/>
      <c r="G121" s="524" t="s">
        <v>11</v>
      </c>
      <c r="H121" s="513"/>
      <c r="I121" s="524" t="s">
        <v>11</v>
      </c>
      <c r="J121" s="513"/>
      <c r="K121" s="524" t="s">
        <v>11</v>
      </c>
      <c r="L121" s="513"/>
      <c r="M121" s="524" t="s">
        <v>11</v>
      </c>
    </row>
    <row r="122" spans="1:13" ht="24.95" customHeight="1" x14ac:dyDescent="0.25">
      <c r="A122" s="474" t="s">
        <v>392</v>
      </c>
      <c r="B122" s="523"/>
      <c r="C122" s="513" t="s">
        <v>11</v>
      </c>
      <c r="D122" s="513" t="s">
        <v>11</v>
      </c>
      <c r="E122" s="524" t="s">
        <v>11</v>
      </c>
      <c r="F122" s="513"/>
      <c r="G122" s="524" t="s">
        <v>11</v>
      </c>
      <c r="H122" s="513"/>
      <c r="I122" s="524" t="s">
        <v>11</v>
      </c>
      <c r="J122" s="513"/>
      <c r="K122" s="524" t="s">
        <v>11</v>
      </c>
      <c r="L122" s="525"/>
      <c r="M122" s="524" t="s">
        <v>11</v>
      </c>
    </row>
    <row r="123" spans="1:13" s="491" customFormat="1" ht="35.1" customHeight="1" x14ac:dyDescent="0.25">
      <c r="A123" s="526" t="s">
        <v>393</v>
      </c>
      <c r="B123" s="527" t="s">
        <v>390</v>
      </c>
      <c r="C123" s="528"/>
      <c r="D123" s="528"/>
      <c r="E123" s="529">
        <f t="shared" ref="E123" si="82">IF(C123=0,0,D123/C123)</f>
        <v>0</v>
      </c>
      <c r="F123" s="528">
        <f>ROUND(F116*F118+F119,0)</f>
        <v>0</v>
      </c>
      <c r="G123" s="529">
        <f t="shared" ref="G123:M123" si="83">IF(D123=0,0,F123/D123)</f>
        <v>0</v>
      </c>
      <c r="H123" s="528">
        <f>ROUND(H116*H118+H119,0)</f>
        <v>0</v>
      </c>
      <c r="I123" s="529">
        <f t="shared" si="83"/>
        <v>0</v>
      </c>
      <c r="J123" s="528">
        <f>ROUND(J116*J118+J119,0)</f>
        <v>0</v>
      </c>
      <c r="K123" s="529">
        <f t="shared" si="83"/>
        <v>0</v>
      </c>
      <c r="L123" s="528">
        <f>ROUND(L116*L118+L119,0)</f>
        <v>0</v>
      </c>
      <c r="M123" s="529">
        <f t="shared" si="83"/>
        <v>0</v>
      </c>
    </row>
  </sheetData>
  <mergeCells count="16">
    <mergeCell ref="H5:H6"/>
    <mergeCell ref="I5:I6"/>
    <mergeCell ref="J5:J6"/>
    <mergeCell ref="K5:K6"/>
    <mergeCell ref="L5:L6"/>
    <mergeCell ref="M5:M6"/>
    <mergeCell ref="A1:M1"/>
    <mergeCell ref="K2:M2"/>
    <mergeCell ref="A3:M3"/>
    <mergeCell ref="H4:I4"/>
    <mergeCell ref="L4:M4"/>
    <mergeCell ref="A5:A6"/>
    <mergeCell ref="B5:B6"/>
    <mergeCell ref="C5:E5"/>
    <mergeCell ref="F5:F6"/>
    <mergeCell ref="G5:G6"/>
  </mergeCells>
  <pageMargins left="0" right="0" top="0" bottom="0" header="0" footer="0"/>
  <pageSetup paperSize="9" scale="42" fitToHeight="0" orientation="portrait" horizontalDpi="300" verticalDpi="300" r:id="rId1"/>
  <rowBreaks count="2" manualBreakCount="2">
    <brk id="42" max="16383" man="1"/>
    <brk id="78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view="pageBreakPreview" zoomScale="75" zoomScaleNormal="70" zoomScaleSheetLayoutView="75" workbookViewId="0">
      <selection activeCell="A2" sqref="A2"/>
    </sheetView>
  </sheetViews>
  <sheetFormatPr defaultColWidth="8.85546875" defaultRowHeight="15" x14ac:dyDescent="0.25"/>
  <cols>
    <col min="1" max="1" width="53.140625" style="480" customWidth="1"/>
    <col min="2" max="2" width="14.85546875" style="480" customWidth="1"/>
    <col min="3" max="3" width="17" style="480" customWidth="1"/>
    <col min="4" max="4" width="17.85546875" style="480" customWidth="1"/>
    <col min="5" max="5" width="13.28515625" style="480" customWidth="1"/>
    <col min="6" max="6" width="15.85546875" style="480" customWidth="1"/>
    <col min="7" max="7" width="13.5703125" style="480" customWidth="1"/>
    <col min="8" max="8" width="17.7109375" style="480" customWidth="1"/>
    <col min="9" max="9" width="13.140625" style="480" customWidth="1"/>
    <col min="10" max="10" width="20" style="480" customWidth="1"/>
    <col min="11" max="11" width="13" style="480" customWidth="1"/>
    <col min="12" max="12" width="20.28515625" style="480" customWidth="1"/>
    <col min="13" max="13" width="13.140625" style="480" customWidth="1"/>
    <col min="14" max="16384" width="8.85546875" style="480"/>
  </cols>
  <sheetData>
    <row r="1" spans="1:13" ht="18.75" x14ac:dyDescent="0.3">
      <c r="A1" s="530">
        <v>143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</row>
    <row r="2" spans="1:13" ht="48" customHeight="1" x14ac:dyDescent="0.25">
      <c r="J2" s="531"/>
      <c r="K2" s="409" t="s">
        <v>394</v>
      </c>
      <c r="L2" s="409"/>
      <c r="M2" s="409"/>
    </row>
    <row r="3" spans="1:13" s="483" customFormat="1" ht="34.5" customHeight="1" x14ac:dyDescent="0.2">
      <c r="A3" s="482" t="s">
        <v>395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</row>
    <row r="4" spans="1:13" ht="22.5" customHeight="1" x14ac:dyDescent="0.3">
      <c r="H4" s="532"/>
      <c r="I4" s="533"/>
      <c r="J4" s="533"/>
      <c r="L4" s="534" t="s">
        <v>226</v>
      </c>
      <c r="M4" s="534"/>
    </row>
    <row r="5" spans="1:13" ht="33.75" customHeight="1" x14ac:dyDescent="0.25">
      <c r="A5" s="416" t="s">
        <v>227</v>
      </c>
      <c r="B5" s="417" t="s">
        <v>228</v>
      </c>
      <c r="C5" s="418" t="s">
        <v>229</v>
      </c>
      <c r="D5" s="418"/>
      <c r="E5" s="418"/>
      <c r="F5" s="416" t="s">
        <v>28</v>
      </c>
      <c r="G5" s="416" t="s">
        <v>230</v>
      </c>
      <c r="H5" s="416" t="s">
        <v>29</v>
      </c>
      <c r="I5" s="416" t="s">
        <v>230</v>
      </c>
      <c r="J5" s="416" t="s">
        <v>30</v>
      </c>
      <c r="K5" s="416" t="s">
        <v>230</v>
      </c>
      <c r="L5" s="416" t="s">
        <v>31</v>
      </c>
      <c r="M5" s="416" t="s">
        <v>230</v>
      </c>
    </row>
    <row r="6" spans="1:13" ht="33" customHeight="1" x14ac:dyDescent="0.25">
      <c r="A6" s="416"/>
      <c r="B6" s="419"/>
      <c r="C6" s="420" t="s">
        <v>231</v>
      </c>
      <c r="D6" s="420" t="s">
        <v>232</v>
      </c>
      <c r="E6" s="420" t="s">
        <v>230</v>
      </c>
      <c r="F6" s="416"/>
      <c r="G6" s="416"/>
      <c r="H6" s="416"/>
      <c r="I6" s="416"/>
      <c r="J6" s="416"/>
      <c r="K6" s="416"/>
      <c r="L6" s="416"/>
      <c r="M6" s="416"/>
    </row>
    <row r="7" spans="1:13" s="535" customFormat="1" ht="39.950000000000003" customHeight="1" x14ac:dyDescent="0.25">
      <c r="A7" s="487" t="s">
        <v>396</v>
      </c>
      <c r="B7" s="488" t="s">
        <v>397</v>
      </c>
      <c r="C7" s="489">
        <f t="shared" ref="C7:D7" si="0">C8+C14+C18+C21+C27+C28+C31+C34+C37+C40+C41+C42</f>
        <v>0</v>
      </c>
      <c r="D7" s="489">
        <f t="shared" si="0"/>
        <v>0</v>
      </c>
      <c r="E7" s="490">
        <f>IF(C7=0,0,D7/C7)</f>
        <v>0</v>
      </c>
      <c r="F7" s="489">
        <f t="shared" ref="F7" si="1">F8+F14+F18+F21+F27+F28+F31+F34+F37+F40+F41+F42</f>
        <v>0</v>
      </c>
      <c r="G7" s="490">
        <f>IF(D7=0,0,F7/D7)</f>
        <v>0</v>
      </c>
      <c r="H7" s="489">
        <f t="shared" ref="H7:J7" si="2">H8+H14+H18+H21+H27+H28+H31+H34+H37+H40+H41+H42</f>
        <v>0</v>
      </c>
      <c r="I7" s="490">
        <f>IF(F7=0,0,H7/F7)</f>
        <v>0</v>
      </c>
      <c r="J7" s="489">
        <f t="shared" si="2"/>
        <v>0</v>
      </c>
      <c r="K7" s="490">
        <f>IF(H7=0,0,J7/H7)</f>
        <v>0</v>
      </c>
      <c r="L7" s="489">
        <f t="shared" ref="L7" si="3">L8+L14+L18+L21+L27+L28+L31+L34+L37+L40+L41+L42</f>
        <v>0</v>
      </c>
      <c r="M7" s="490">
        <f>IF(J7=0,0,L7/J7)</f>
        <v>0</v>
      </c>
    </row>
    <row r="8" spans="1:13" s="535" customFormat="1" ht="39.950000000000003" customHeight="1" x14ac:dyDescent="0.25">
      <c r="A8" s="492" t="s">
        <v>289</v>
      </c>
      <c r="B8" s="493" t="s">
        <v>398</v>
      </c>
      <c r="C8" s="494">
        <f t="shared" ref="C8:D8" si="4">C9+C10+C11+C12+C13</f>
        <v>0</v>
      </c>
      <c r="D8" s="494">
        <f t="shared" si="4"/>
        <v>0</v>
      </c>
      <c r="E8" s="495">
        <f t="shared" ref="E8:E71" si="5">IF(C8=0,0,D8/C8)</f>
        <v>0</v>
      </c>
      <c r="F8" s="494">
        <f t="shared" ref="F8" si="6">F9+F10+F11+F12+F13</f>
        <v>0</v>
      </c>
      <c r="G8" s="495">
        <f t="shared" ref="G8:M71" si="7">IF(D8=0,0,F8/D8)</f>
        <v>0</v>
      </c>
      <c r="H8" s="494">
        <f t="shared" ref="H8" si="8">H9+H10+H11+H12+H13</f>
        <v>0</v>
      </c>
      <c r="I8" s="495">
        <f t="shared" si="7"/>
        <v>0</v>
      </c>
      <c r="J8" s="494">
        <f t="shared" ref="J8" si="9">J9+J10+J11+J12+J13</f>
        <v>0</v>
      </c>
      <c r="K8" s="495">
        <f t="shared" si="7"/>
        <v>0</v>
      </c>
      <c r="L8" s="494">
        <f t="shared" ref="L8" si="10">L9+L10+L11+L12+L13</f>
        <v>0</v>
      </c>
      <c r="M8" s="495">
        <f t="shared" si="7"/>
        <v>0</v>
      </c>
    </row>
    <row r="9" spans="1:13" s="491" customFormat="1" ht="30" customHeight="1" x14ac:dyDescent="0.25">
      <c r="A9" s="498" t="s">
        <v>291</v>
      </c>
      <c r="B9" s="499" t="s">
        <v>399</v>
      </c>
      <c r="C9" s="500"/>
      <c r="D9" s="500"/>
      <c r="E9" s="501">
        <f t="shared" si="5"/>
        <v>0</v>
      </c>
      <c r="F9" s="500"/>
      <c r="G9" s="501">
        <f t="shared" si="7"/>
        <v>0</v>
      </c>
      <c r="H9" s="502"/>
      <c r="I9" s="501">
        <f t="shared" si="7"/>
        <v>0</v>
      </c>
      <c r="J9" s="502"/>
      <c r="K9" s="501">
        <f t="shared" si="7"/>
        <v>0</v>
      </c>
      <c r="L9" s="502"/>
      <c r="M9" s="501">
        <f t="shared" si="7"/>
        <v>0</v>
      </c>
    </row>
    <row r="10" spans="1:13" s="491" customFormat="1" ht="39.950000000000003" customHeight="1" x14ac:dyDescent="0.25">
      <c r="A10" s="498" t="s">
        <v>293</v>
      </c>
      <c r="B10" s="499" t="s">
        <v>400</v>
      </c>
      <c r="C10" s="500"/>
      <c r="D10" s="500"/>
      <c r="E10" s="501">
        <f t="shared" si="5"/>
        <v>0</v>
      </c>
      <c r="F10" s="500"/>
      <c r="G10" s="501">
        <f t="shared" si="7"/>
        <v>0</v>
      </c>
      <c r="H10" s="502"/>
      <c r="I10" s="501">
        <f t="shared" si="7"/>
        <v>0</v>
      </c>
      <c r="J10" s="502"/>
      <c r="K10" s="501">
        <f t="shared" si="7"/>
        <v>0</v>
      </c>
      <c r="L10" s="502"/>
      <c r="M10" s="501">
        <f t="shared" si="7"/>
        <v>0</v>
      </c>
    </row>
    <row r="11" spans="1:13" s="491" customFormat="1" ht="39.950000000000003" customHeight="1" x14ac:dyDescent="0.25">
      <c r="A11" s="498" t="s">
        <v>295</v>
      </c>
      <c r="B11" s="499" t="s">
        <v>401</v>
      </c>
      <c r="C11" s="500"/>
      <c r="D11" s="500"/>
      <c r="E11" s="501">
        <f t="shared" si="5"/>
        <v>0</v>
      </c>
      <c r="F11" s="500"/>
      <c r="G11" s="501">
        <f t="shared" si="7"/>
        <v>0</v>
      </c>
      <c r="H11" s="502"/>
      <c r="I11" s="501">
        <f t="shared" si="7"/>
        <v>0</v>
      </c>
      <c r="J11" s="502"/>
      <c r="K11" s="501">
        <f t="shared" si="7"/>
        <v>0</v>
      </c>
      <c r="L11" s="502"/>
      <c r="M11" s="501">
        <f t="shared" si="7"/>
        <v>0</v>
      </c>
    </row>
    <row r="12" spans="1:13" s="491" customFormat="1" ht="39.950000000000003" customHeight="1" x14ac:dyDescent="0.25">
      <c r="A12" s="498" t="s">
        <v>297</v>
      </c>
      <c r="B12" s="499" t="s">
        <v>402</v>
      </c>
      <c r="C12" s="500"/>
      <c r="D12" s="500"/>
      <c r="E12" s="501">
        <f t="shared" si="5"/>
        <v>0</v>
      </c>
      <c r="F12" s="500"/>
      <c r="G12" s="501">
        <f t="shared" si="7"/>
        <v>0</v>
      </c>
      <c r="H12" s="502"/>
      <c r="I12" s="501">
        <f t="shared" si="7"/>
        <v>0</v>
      </c>
      <c r="J12" s="502"/>
      <c r="K12" s="501">
        <f t="shared" si="7"/>
        <v>0</v>
      </c>
      <c r="L12" s="502"/>
      <c r="M12" s="501">
        <f t="shared" si="7"/>
        <v>0</v>
      </c>
    </row>
    <row r="13" spans="1:13" s="491" customFormat="1" ht="30" customHeight="1" x14ac:dyDescent="0.25">
      <c r="A13" s="498" t="s">
        <v>299</v>
      </c>
      <c r="B13" s="499" t="s">
        <v>403</v>
      </c>
      <c r="C13" s="500"/>
      <c r="D13" s="500"/>
      <c r="E13" s="501">
        <f t="shared" si="5"/>
        <v>0</v>
      </c>
      <c r="F13" s="500"/>
      <c r="G13" s="501">
        <f t="shared" si="7"/>
        <v>0</v>
      </c>
      <c r="H13" s="502"/>
      <c r="I13" s="501">
        <f t="shared" si="7"/>
        <v>0</v>
      </c>
      <c r="J13" s="502"/>
      <c r="K13" s="501">
        <f t="shared" si="7"/>
        <v>0</v>
      </c>
      <c r="L13" s="502"/>
      <c r="M13" s="501">
        <f t="shared" si="7"/>
        <v>0</v>
      </c>
    </row>
    <row r="14" spans="1:13" s="491" customFormat="1" ht="39.950000000000003" customHeight="1" x14ac:dyDescent="0.25">
      <c r="A14" s="492" t="s">
        <v>301</v>
      </c>
      <c r="B14" s="493" t="s">
        <v>404</v>
      </c>
      <c r="C14" s="494">
        <f t="shared" ref="C14:D14" si="11">C15+C16+C17</f>
        <v>0</v>
      </c>
      <c r="D14" s="494">
        <f t="shared" si="11"/>
        <v>0</v>
      </c>
      <c r="E14" s="495">
        <f t="shared" si="5"/>
        <v>0</v>
      </c>
      <c r="F14" s="494">
        <f t="shared" ref="F14" si="12">F15+F16+F17</f>
        <v>0</v>
      </c>
      <c r="G14" s="495">
        <f t="shared" si="7"/>
        <v>0</v>
      </c>
      <c r="H14" s="494">
        <f t="shared" ref="H14" si="13">H15+H16+H17</f>
        <v>0</v>
      </c>
      <c r="I14" s="495">
        <f t="shared" si="7"/>
        <v>0</v>
      </c>
      <c r="J14" s="494">
        <f t="shared" ref="J14" si="14">J15+J16+J17</f>
        <v>0</v>
      </c>
      <c r="K14" s="495">
        <f t="shared" si="7"/>
        <v>0</v>
      </c>
      <c r="L14" s="494">
        <f t="shared" ref="L14" si="15">L15+L16+L17</f>
        <v>0</v>
      </c>
      <c r="M14" s="495">
        <f t="shared" si="7"/>
        <v>0</v>
      </c>
    </row>
    <row r="15" spans="1:13" s="491" customFormat="1" ht="30" customHeight="1" x14ac:dyDescent="0.25">
      <c r="A15" s="498" t="s">
        <v>303</v>
      </c>
      <c r="B15" s="499" t="s">
        <v>405</v>
      </c>
      <c r="C15" s="500"/>
      <c r="D15" s="500"/>
      <c r="E15" s="501">
        <f t="shared" si="5"/>
        <v>0</v>
      </c>
      <c r="F15" s="500"/>
      <c r="G15" s="501">
        <f t="shared" si="7"/>
        <v>0</v>
      </c>
      <c r="H15" s="502"/>
      <c r="I15" s="501">
        <f t="shared" si="7"/>
        <v>0</v>
      </c>
      <c r="J15" s="502"/>
      <c r="K15" s="501">
        <f t="shared" si="7"/>
        <v>0</v>
      </c>
      <c r="L15" s="502"/>
      <c r="M15" s="501">
        <f t="shared" si="7"/>
        <v>0</v>
      </c>
    </row>
    <row r="16" spans="1:13" s="491" customFormat="1" ht="39.950000000000003" customHeight="1" x14ac:dyDescent="0.25">
      <c r="A16" s="498" t="s">
        <v>305</v>
      </c>
      <c r="B16" s="499" t="s">
        <v>406</v>
      </c>
      <c r="C16" s="500"/>
      <c r="D16" s="500"/>
      <c r="E16" s="501">
        <f t="shared" si="5"/>
        <v>0</v>
      </c>
      <c r="F16" s="500"/>
      <c r="G16" s="501">
        <f t="shared" si="7"/>
        <v>0</v>
      </c>
      <c r="H16" s="502"/>
      <c r="I16" s="501">
        <f t="shared" si="7"/>
        <v>0</v>
      </c>
      <c r="J16" s="502"/>
      <c r="K16" s="501">
        <f t="shared" si="7"/>
        <v>0</v>
      </c>
      <c r="L16" s="502"/>
      <c r="M16" s="501">
        <f t="shared" si="7"/>
        <v>0</v>
      </c>
    </row>
    <row r="17" spans="1:13" s="491" customFormat="1" ht="30" customHeight="1" x14ac:dyDescent="0.25">
      <c r="A17" s="498" t="s">
        <v>307</v>
      </c>
      <c r="B17" s="499" t="s">
        <v>407</v>
      </c>
      <c r="C17" s="500"/>
      <c r="D17" s="500"/>
      <c r="E17" s="501">
        <f t="shared" si="5"/>
        <v>0</v>
      </c>
      <c r="F17" s="500"/>
      <c r="G17" s="501">
        <f t="shared" si="7"/>
        <v>0</v>
      </c>
      <c r="H17" s="502"/>
      <c r="I17" s="501">
        <f t="shared" si="7"/>
        <v>0</v>
      </c>
      <c r="J17" s="502"/>
      <c r="K17" s="501">
        <f t="shared" si="7"/>
        <v>0</v>
      </c>
      <c r="L17" s="502"/>
      <c r="M17" s="501">
        <f t="shared" si="7"/>
        <v>0</v>
      </c>
    </row>
    <row r="18" spans="1:13" s="491" customFormat="1" ht="30" customHeight="1" x14ac:dyDescent="0.25">
      <c r="A18" s="492" t="s">
        <v>309</v>
      </c>
      <c r="B18" s="536" t="s">
        <v>408</v>
      </c>
      <c r="C18" s="494">
        <f t="shared" ref="C18:D18" si="16">C19+C20</f>
        <v>0</v>
      </c>
      <c r="D18" s="494">
        <f t="shared" si="16"/>
        <v>0</v>
      </c>
      <c r="E18" s="495">
        <f t="shared" si="5"/>
        <v>0</v>
      </c>
      <c r="F18" s="494">
        <f t="shared" ref="F18" si="17">F19+F20</f>
        <v>0</v>
      </c>
      <c r="G18" s="495">
        <f t="shared" si="7"/>
        <v>0</v>
      </c>
      <c r="H18" s="494">
        <f t="shared" ref="H18" si="18">H19+H20</f>
        <v>0</v>
      </c>
      <c r="I18" s="495">
        <f t="shared" si="7"/>
        <v>0</v>
      </c>
      <c r="J18" s="494">
        <f t="shared" ref="J18" si="19">J19+J20</f>
        <v>0</v>
      </c>
      <c r="K18" s="495">
        <f t="shared" si="7"/>
        <v>0</v>
      </c>
      <c r="L18" s="494">
        <f t="shared" ref="L18" si="20">L19+L20</f>
        <v>0</v>
      </c>
      <c r="M18" s="495">
        <f t="shared" si="7"/>
        <v>0</v>
      </c>
    </row>
    <row r="19" spans="1:13" s="491" customFormat="1" ht="30" customHeight="1" x14ac:dyDescent="0.25">
      <c r="A19" s="498" t="s">
        <v>311</v>
      </c>
      <c r="B19" s="499" t="s">
        <v>409</v>
      </c>
      <c r="C19" s="500"/>
      <c r="D19" s="500"/>
      <c r="E19" s="501">
        <f t="shared" si="5"/>
        <v>0</v>
      </c>
      <c r="F19" s="500"/>
      <c r="G19" s="501">
        <f t="shared" si="7"/>
        <v>0</v>
      </c>
      <c r="H19" s="502"/>
      <c r="I19" s="501">
        <f t="shared" si="7"/>
        <v>0</v>
      </c>
      <c r="J19" s="502"/>
      <c r="K19" s="501">
        <f t="shared" si="7"/>
        <v>0</v>
      </c>
      <c r="L19" s="502"/>
      <c r="M19" s="501">
        <f t="shared" si="7"/>
        <v>0</v>
      </c>
    </row>
    <row r="20" spans="1:13" s="491" customFormat="1" ht="30" customHeight="1" x14ac:dyDescent="0.25">
      <c r="A20" s="498" t="s">
        <v>313</v>
      </c>
      <c r="B20" s="499" t="s">
        <v>410</v>
      </c>
      <c r="C20" s="500"/>
      <c r="D20" s="500"/>
      <c r="E20" s="501">
        <f t="shared" si="5"/>
        <v>0</v>
      </c>
      <c r="F20" s="500"/>
      <c r="G20" s="501">
        <f t="shared" si="7"/>
        <v>0</v>
      </c>
      <c r="H20" s="502"/>
      <c r="I20" s="501">
        <f t="shared" si="7"/>
        <v>0</v>
      </c>
      <c r="J20" s="502"/>
      <c r="K20" s="501">
        <f t="shared" si="7"/>
        <v>0</v>
      </c>
      <c r="L20" s="502"/>
      <c r="M20" s="501">
        <f t="shared" si="7"/>
        <v>0</v>
      </c>
    </row>
    <row r="21" spans="1:13" s="491" customFormat="1" ht="39.950000000000003" customHeight="1" x14ac:dyDescent="0.25">
      <c r="A21" s="492" t="s">
        <v>315</v>
      </c>
      <c r="B21" s="493" t="s">
        <v>411</v>
      </c>
      <c r="C21" s="494">
        <f t="shared" ref="C21:D21" si="21">C22+C23+C24+C25+C26</f>
        <v>0</v>
      </c>
      <c r="D21" s="494">
        <f t="shared" si="21"/>
        <v>0</v>
      </c>
      <c r="E21" s="495">
        <f t="shared" si="5"/>
        <v>0</v>
      </c>
      <c r="F21" s="494">
        <f t="shared" ref="F21" si="22">F22+F23+F24+F25+F26</f>
        <v>0</v>
      </c>
      <c r="G21" s="495">
        <f t="shared" si="7"/>
        <v>0</v>
      </c>
      <c r="H21" s="494">
        <f t="shared" ref="H21" si="23">H22+H23+H24+H25+H26</f>
        <v>0</v>
      </c>
      <c r="I21" s="495">
        <f t="shared" si="7"/>
        <v>0</v>
      </c>
      <c r="J21" s="494">
        <f t="shared" ref="J21" si="24">J22+J23+J24+J25+J26</f>
        <v>0</v>
      </c>
      <c r="K21" s="495">
        <f t="shared" si="7"/>
        <v>0</v>
      </c>
      <c r="L21" s="494">
        <f t="shared" ref="L21" si="25">L22+L23+L24+L25+L26</f>
        <v>0</v>
      </c>
      <c r="M21" s="495">
        <f t="shared" si="7"/>
        <v>0</v>
      </c>
    </row>
    <row r="22" spans="1:13" s="491" customFormat="1" ht="30" customHeight="1" x14ac:dyDescent="0.25">
      <c r="A22" s="498" t="s">
        <v>291</v>
      </c>
      <c r="B22" s="499" t="s">
        <v>412</v>
      </c>
      <c r="C22" s="500"/>
      <c r="D22" s="500"/>
      <c r="E22" s="501">
        <f t="shared" si="5"/>
        <v>0</v>
      </c>
      <c r="F22" s="500"/>
      <c r="G22" s="501">
        <f t="shared" si="7"/>
        <v>0</v>
      </c>
      <c r="H22" s="502"/>
      <c r="I22" s="501">
        <f t="shared" si="7"/>
        <v>0</v>
      </c>
      <c r="J22" s="502"/>
      <c r="K22" s="501">
        <f t="shared" si="7"/>
        <v>0</v>
      </c>
      <c r="L22" s="502"/>
      <c r="M22" s="501">
        <f t="shared" si="7"/>
        <v>0</v>
      </c>
    </row>
    <row r="23" spans="1:13" s="491" customFormat="1" ht="39.950000000000003" customHeight="1" x14ac:dyDescent="0.25">
      <c r="A23" s="498" t="s">
        <v>293</v>
      </c>
      <c r="B23" s="499" t="s">
        <v>413</v>
      </c>
      <c r="C23" s="500"/>
      <c r="D23" s="500"/>
      <c r="E23" s="501">
        <f t="shared" si="5"/>
        <v>0</v>
      </c>
      <c r="F23" s="500"/>
      <c r="G23" s="501">
        <f t="shared" si="7"/>
        <v>0</v>
      </c>
      <c r="H23" s="502"/>
      <c r="I23" s="501">
        <f t="shared" si="7"/>
        <v>0</v>
      </c>
      <c r="J23" s="502"/>
      <c r="K23" s="501">
        <f t="shared" si="7"/>
        <v>0</v>
      </c>
      <c r="L23" s="502"/>
      <c r="M23" s="501">
        <f t="shared" si="7"/>
        <v>0</v>
      </c>
    </row>
    <row r="24" spans="1:13" s="491" customFormat="1" ht="39.950000000000003" customHeight="1" x14ac:dyDescent="0.25">
      <c r="A24" s="498" t="s">
        <v>295</v>
      </c>
      <c r="B24" s="499" t="s">
        <v>414</v>
      </c>
      <c r="C24" s="500"/>
      <c r="D24" s="500"/>
      <c r="E24" s="501">
        <f t="shared" si="5"/>
        <v>0</v>
      </c>
      <c r="F24" s="500"/>
      <c r="G24" s="501">
        <f t="shared" si="7"/>
        <v>0</v>
      </c>
      <c r="H24" s="502"/>
      <c r="I24" s="501">
        <f t="shared" si="7"/>
        <v>0</v>
      </c>
      <c r="J24" s="502"/>
      <c r="K24" s="501">
        <f t="shared" si="7"/>
        <v>0</v>
      </c>
      <c r="L24" s="502"/>
      <c r="M24" s="501">
        <f t="shared" si="7"/>
        <v>0</v>
      </c>
    </row>
    <row r="25" spans="1:13" s="491" customFormat="1" ht="39.950000000000003" customHeight="1" x14ac:dyDescent="0.25">
      <c r="A25" s="498" t="s">
        <v>297</v>
      </c>
      <c r="B25" s="499" t="s">
        <v>415</v>
      </c>
      <c r="C25" s="500"/>
      <c r="D25" s="500"/>
      <c r="E25" s="501">
        <f t="shared" si="5"/>
        <v>0</v>
      </c>
      <c r="F25" s="500"/>
      <c r="G25" s="501">
        <f t="shared" si="7"/>
        <v>0</v>
      </c>
      <c r="H25" s="502"/>
      <c r="I25" s="501">
        <f t="shared" si="7"/>
        <v>0</v>
      </c>
      <c r="J25" s="502"/>
      <c r="K25" s="501">
        <f t="shared" si="7"/>
        <v>0</v>
      </c>
      <c r="L25" s="502"/>
      <c r="M25" s="501">
        <f t="shared" si="7"/>
        <v>0</v>
      </c>
    </row>
    <row r="26" spans="1:13" s="491" customFormat="1" ht="30" customHeight="1" x14ac:dyDescent="0.25">
      <c r="A26" s="498" t="s">
        <v>299</v>
      </c>
      <c r="B26" s="499" t="s">
        <v>416</v>
      </c>
      <c r="C26" s="500"/>
      <c r="D26" s="500"/>
      <c r="E26" s="501">
        <f t="shared" si="5"/>
        <v>0</v>
      </c>
      <c r="F26" s="500"/>
      <c r="G26" s="501">
        <f t="shared" si="7"/>
        <v>0</v>
      </c>
      <c r="H26" s="502"/>
      <c r="I26" s="501">
        <f t="shared" si="7"/>
        <v>0</v>
      </c>
      <c r="J26" s="502"/>
      <c r="K26" s="501">
        <f t="shared" si="7"/>
        <v>0</v>
      </c>
      <c r="L26" s="502"/>
      <c r="M26" s="501">
        <f t="shared" si="7"/>
        <v>0</v>
      </c>
    </row>
    <row r="27" spans="1:13" s="491" customFormat="1" ht="60" customHeight="1" x14ac:dyDescent="0.25">
      <c r="A27" s="492" t="s">
        <v>350</v>
      </c>
      <c r="B27" s="493" t="s">
        <v>417</v>
      </c>
      <c r="C27" s="500"/>
      <c r="D27" s="500"/>
      <c r="E27" s="495">
        <f t="shared" si="5"/>
        <v>0</v>
      </c>
      <c r="F27" s="500"/>
      <c r="G27" s="495">
        <f t="shared" si="7"/>
        <v>0</v>
      </c>
      <c r="H27" s="502"/>
      <c r="I27" s="495">
        <f t="shared" si="7"/>
        <v>0</v>
      </c>
      <c r="J27" s="502"/>
      <c r="K27" s="495">
        <f t="shared" si="7"/>
        <v>0</v>
      </c>
      <c r="L27" s="502"/>
      <c r="M27" s="495">
        <f t="shared" si="7"/>
        <v>0</v>
      </c>
    </row>
    <row r="28" spans="1:13" s="491" customFormat="1" ht="39.950000000000003" customHeight="1" x14ac:dyDescent="0.25">
      <c r="A28" s="492" t="s">
        <v>324</v>
      </c>
      <c r="B28" s="493" t="s">
        <v>418</v>
      </c>
      <c r="C28" s="494">
        <f t="shared" ref="C28:D28" si="26">C29+C30</f>
        <v>0</v>
      </c>
      <c r="D28" s="494">
        <f t="shared" si="26"/>
        <v>0</v>
      </c>
      <c r="E28" s="495">
        <f t="shared" si="5"/>
        <v>0</v>
      </c>
      <c r="F28" s="494">
        <f t="shared" ref="F28" si="27">F29+F30</f>
        <v>0</v>
      </c>
      <c r="G28" s="495">
        <f t="shared" si="7"/>
        <v>0</v>
      </c>
      <c r="H28" s="494">
        <f t="shared" ref="H28" si="28">H29+H30</f>
        <v>0</v>
      </c>
      <c r="I28" s="495">
        <f t="shared" si="7"/>
        <v>0</v>
      </c>
      <c r="J28" s="494">
        <f t="shared" ref="J28" si="29">J29+J30</f>
        <v>0</v>
      </c>
      <c r="K28" s="495">
        <f t="shared" si="7"/>
        <v>0</v>
      </c>
      <c r="L28" s="494">
        <f t="shared" ref="L28" si="30">L29+L30</f>
        <v>0</v>
      </c>
      <c r="M28" s="495">
        <f t="shared" si="7"/>
        <v>0</v>
      </c>
    </row>
    <row r="29" spans="1:13" s="491" customFormat="1" ht="30" customHeight="1" x14ac:dyDescent="0.25">
      <c r="A29" s="498" t="s">
        <v>326</v>
      </c>
      <c r="B29" s="499" t="s">
        <v>419</v>
      </c>
      <c r="C29" s="500"/>
      <c r="D29" s="500"/>
      <c r="E29" s="501">
        <f t="shared" si="5"/>
        <v>0</v>
      </c>
      <c r="F29" s="500"/>
      <c r="G29" s="501">
        <f t="shared" si="7"/>
        <v>0</v>
      </c>
      <c r="H29" s="502"/>
      <c r="I29" s="501">
        <f t="shared" si="7"/>
        <v>0</v>
      </c>
      <c r="J29" s="502"/>
      <c r="K29" s="501">
        <f t="shared" si="7"/>
        <v>0</v>
      </c>
      <c r="L29" s="502"/>
      <c r="M29" s="501">
        <f t="shared" si="7"/>
        <v>0</v>
      </c>
    </row>
    <row r="30" spans="1:13" s="491" customFormat="1" ht="30" customHeight="1" x14ac:dyDescent="0.25">
      <c r="A30" s="498" t="s">
        <v>328</v>
      </c>
      <c r="B30" s="499" t="s">
        <v>420</v>
      </c>
      <c r="C30" s="500"/>
      <c r="D30" s="500"/>
      <c r="E30" s="501">
        <f t="shared" si="5"/>
        <v>0</v>
      </c>
      <c r="F30" s="500"/>
      <c r="G30" s="501">
        <f t="shared" si="7"/>
        <v>0</v>
      </c>
      <c r="H30" s="502"/>
      <c r="I30" s="501">
        <f t="shared" si="7"/>
        <v>0</v>
      </c>
      <c r="J30" s="502"/>
      <c r="K30" s="501">
        <f t="shared" si="7"/>
        <v>0</v>
      </c>
      <c r="L30" s="502"/>
      <c r="M30" s="501">
        <f t="shared" si="7"/>
        <v>0</v>
      </c>
    </row>
    <row r="31" spans="1:13" s="491" customFormat="1" ht="60" customHeight="1" x14ac:dyDescent="0.25">
      <c r="A31" s="492" t="s">
        <v>330</v>
      </c>
      <c r="B31" s="493" t="s">
        <v>421</v>
      </c>
      <c r="C31" s="494">
        <f t="shared" ref="C31:D31" si="31">C32+C33</f>
        <v>0</v>
      </c>
      <c r="D31" s="494">
        <f t="shared" si="31"/>
        <v>0</v>
      </c>
      <c r="E31" s="495">
        <f t="shared" si="5"/>
        <v>0</v>
      </c>
      <c r="F31" s="494">
        <f t="shared" ref="F31" si="32">F32+F33</f>
        <v>0</v>
      </c>
      <c r="G31" s="495">
        <f t="shared" si="7"/>
        <v>0</v>
      </c>
      <c r="H31" s="494">
        <f t="shared" ref="H31" si="33">H32+H33</f>
        <v>0</v>
      </c>
      <c r="I31" s="495">
        <f t="shared" si="7"/>
        <v>0</v>
      </c>
      <c r="J31" s="494">
        <f t="shared" ref="J31" si="34">J32+J33</f>
        <v>0</v>
      </c>
      <c r="K31" s="495">
        <f t="shared" si="7"/>
        <v>0</v>
      </c>
      <c r="L31" s="494">
        <f t="shared" ref="L31" si="35">L32+L33</f>
        <v>0</v>
      </c>
      <c r="M31" s="495">
        <f t="shared" si="7"/>
        <v>0</v>
      </c>
    </row>
    <row r="32" spans="1:13" s="491" customFormat="1" ht="30" customHeight="1" x14ac:dyDescent="0.25">
      <c r="A32" s="498" t="s">
        <v>291</v>
      </c>
      <c r="B32" s="499" t="s">
        <v>422</v>
      </c>
      <c r="C32" s="500"/>
      <c r="D32" s="500"/>
      <c r="E32" s="501">
        <f t="shared" si="5"/>
        <v>0</v>
      </c>
      <c r="F32" s="500"/>
      <c r="G32" s="501">
        <f t="shared" si="7"/>
        <v>0</v>
      </c>
      <c r="H32" s="502"/>
      <c r="I32" s="501">
        <f t="shared" si="7"/>
        <v>0</v>
      </c>
      <c r="J32" s="502"/>
      <c r="K32" s="501">
        <f t="shared" si="7"/>
        <v>0</v>
      </c>
      <c r="L32" s="502"/>
      <c r="M32" s="501">
        <f t="shared" si="7"/>
        <v>0</v>
      </c>
    </row>
    <row r="33" spans="1:13" s="491" customFormat="1" ht="30" customHeight="1" x14ac:dyDescent="0.25">
      <c r="A33" s="498" t="s">
        <v>333</v>
      </c>
      <c r="B33" s="499" t="s">
        <v>423</v>
      </c>
      <c r="C33" s="500"/>
      <c r="D33" s="500"/>
      <c r="E33" s="501">
        <f t="shared" si="5"/>
        <v>0</v>
      </c>
      <c r="F33" s="500"/>
      <c r="G33" s="501">
        <f t="shared" si="7"/>
        <v>0</v>
      </c>
      <c r="H33" s="502"/>
      <c r="I33" s="501">
        <f t="shared" si="7"/>
        <v>0</v>
      </c>
      <c r="J33" s="502"/>
      <c r="K33" s="501">
        <f t="shared" si="7"/>
        <v>0</v>
      </c>
      <c r="L33" s="502"/>
      <c r="M33" s="501">
        <f t="shared" si="7"/>
        <v>0</v>
      </c>
    </row>
    <row r="34" spans="1:13" s="491" customFormat="1" ht="39.950000000000003" customHeight="1" x14ac:dyDescent="0.25">
      <c r="A34" s="492" t="s">
        <v>335</v>
      </c>
      <c r="B34" s="493" t="s">
        <v>424</v>
      </c>
      <c r="C34" s="494">
        <f t="shared" ref="C34:D34" si="36">C35+C36</f>
        <v>0</v>
      </c>
      <c r="D34" s="494">
        <f t="shared" si="36"/>
        <v>0</v>
      </c>
      <c r="E34" s="495">
        <f t="shared" si="5"/>
        <v>0</v>
      </c>
      <c r="F34" s="494">
        <f t="shared" ref="F34" si="37">F35+F36</f>
        <v>0</v>
      </c>
      <c r="G34" s="495">
        <f t="shared" si="7"/>
        <v>0</v>
      </c>
      <c r="H34" s="494">
        <f t="shared" ref="H34" si="38">H35+H36</f>
        <v>0</v>
      </c>
      <c r="I34" s="495">
        <f t="shared" si="7"/>
        <v>0</v>
      </c>
      <c r="J34" s="494">
        <f t="shared" ref="J34" si="39">J35+J36</f>
        <v>0</v>
      </c>
      <c r="K34" s="495">
        <f t="shared" si="7"/>
        <v>0</v>
      </c>
      <c r="L34" s="494">
        <f t="shared" ref="L34" si="40">L35+L36</f>
        <v>0</v>
      </c>
      <c r="M34" s="495">
        <f t="shared" si="7"/>
        <v>0</v>
      </c>
    </row>
    <row r="35" spans="1:13" s="491" customFormat="1" ht="30" customHeight="1" x14ac:dyDescent="0.25">
      <c r="A35" s="498" t="s">
        <v>291</v>
      </c>
      <c r="B35" s="499" t="s">
        <v>425</v>
      </c>
      <c r="C35" s="500"/>
      <c r="D35" s="500"/>
      <c r="E35" s="501">
        <f t="shared" si="5"/>
        <v>0</v>
      </c>
      <c r="F35" s="500"/>
      <c r="G35" s="501">
        <f t="shared" si="7"/>
        <v>0</v>
      </c>
      <c r="H35" s="502"/>
      <c r="I35" s="501">
        <f t="shared" si="7"/>
        <v>0</v>
      </c>
      <c r="J35" s="502"/>
      <c r="K35" s="501">
        <f t="shared" si="7"/>
        <v>0</v>
      </c>
      <c r="L35" s="502"/>
      <c r="M35" s="501">
        <f t="shared" si="7"/>
        <v>0</v>
      </c>
    </row>
    <row r="36" spans="1:13" s="491" customFormat="1" ht="30" customHeight="1" x14ac:dyDescent="0.25">
      <c r="A36" s="498" t="s">
        <v>333</v>
      </c>
      <c r="B36" s="499" t="s">
        <v>426</v>
      </c>
      <c r="C36" s="500"/>
      <c r="D36" s="500"/>
      <c r="E36" s="501">
        <f t="shared" si="5"/>
        <v>0</v>
      </c>
      <c r="F36" s="500"/>
      <c r="G36" s="501">
        <f t="shared" si="7"/>
        <v>0</v>
      </c>
      <c r="H36" s="502"/>
      <c r="I36" s="501">
        <f t="shared" si="7"/>
        <v>0</v>
      </c>
      <c r="J36" s="502"/>
      <c r="K36" s="501">
        <f t="shared" si="7"/>
        <v>0</v>
      </c>
      <c r="L36" s="502"/>
      <c r="M36" s="501">
        <f t="shared" si="7"/>
        <v>0</v>
      </c>
    </row>
    <row r="37" spans="1:13" s="491" customFormat="1" ht="30" customHeight="1" x14ac:dyDescent="0.25">
      <c r="A37" s="492" t="s">
        <v>339</v>
      </c>
      <c r="B37" s="493" t="s">
        <v>427</v>
      </c>
      <c r="C37" s="494">
        <f t="shared" ref="C37:D37" si="41">C38+C39</f>
        <v>0</v>
      </c>
      <c r="D37" s="494">
        <f t="shared" si="41"/>
        <v>0</v>
      </c>
      <c r="E37" s="495">
        <f t="shared" si="5"/>
        <v>0</v>
      </c>
      <c r="F37" s="494">
        <f t="shared" ref="F37" si="42">F38+F39</f>
        <v>0</v>
      </c>
      <c r="G37" s="495">
        <f t="shared" si="7"/>
        <v>0</v>
      </c>
      <c r="H37" s="494">
        <f t="shared" ref="H37" si="43">H38+H39</f>
        <v>0</v>
      </c>
      <c r="I37" s="495">
        <f t="shared" si="7"/>
        <v>0</v>
      </c>
      <c r="J37" s="494">
        <f t="shared" ref="J37" si="44">J38+J39</f>
        <v>0</v>
      </c>
      <c r="K37" s="495">
        <f t="shared" si="7"/>
        <v>0</v>
      </c>
      <c r="L37" s="494">
        <f t="shared" ref="L37" si="45">L38+L39</f>
        <v>0</v>
      </c>
      <c r="M37" s="495">
        <f t="shared" si="7"/>
        <v>0</v>
      </c>
    </row>
    <row r="38" spans="1:13" s="491" customFormat="1" ht="30" customHeight="1" x14ac:dyDescent="0.25">
      <c r="A38" s="498" t="s">
        <v>291</v>
      </c>
      <c r="B38" s="499" t="s">
        <v>428</v>
      </c>
      <c r="C38" s="500"/>
      <c r="D38" s="500"/>
      <c r="E38" s="501">
        <f t="shared" si="5"/>
        <v>0</v>
      </c>
      <c r="F38" s="500"/>
      <c r="G38" s="501">
        <f t="shared" si="7"/>
        <v>0</v>
      </c>
      <c r="H38" s="502"/>
      <c r="I38" s="501">
        <f t="shared" si="7"/>
        <v>0</v>
      </c>
      <c r="J38" s="502"/>
      <c r="K38" s="501">
        <f t="shared" si="7"/>
        <v>0</v>
      </c>
      <c r="L38" s="502"/>
      <c r="M38" s="501">
        <f t="shared" si="7"/>
        <v>0</v>
      </c>
    </row>
    <row r="39" spans="1:13" s="491" customFormat="1" ht="30" customHeight="1" x14ac:dyDescent="0.25">
      <c r="A39" s="498" t="s">
        <v>333</v>
      </c>
      <c r="B39" s="499" t="s">
        <v>429</v>
      </c>
      <c r="C39" s="500"/>
      <c r="D39" s="500"/>
      <c r="E39" s="501">
        <f t="shared" si="5"/>
        <v>0</v>
      </c>
      <c r="F39" s="500"/>
      <c r="G39" s="501">
        <f t="shared" si="7"/>
        <v>0</v>
      </c>
      <c r="H39" s="502"/>
      <c r="I39" s="501">
        <f t="shared" si="7"/>
        <v>0</v>
      </c>
      <c r="J39" s="502"/>
      <c r="K39" s="501">
        <f t="shared" si="7"/>
        <v>0</v>
      </c>
      <c r="L39" s="502"/>
      <c r="M39" s="501">
        <f t="shared" si="7"/>
        <v>0</v>
      </c>
    </row>
    <row r="40" spans="1:13" s="491" customFormat="1" ht="60" customHeight="1" x14ac:dyDescent="0.25">
      <c r="A40" s="492" t="s">
        <v>343</v>
      </c>
      <c r="B40" s="493" t="s">
        <v>430</v>
      </c>
      <c r="C40" s="500"/>
      <c r="D40" s="500"/>
      <c r="E40" s="495">
        <f t="shared" si="5"/>
        <v>0</v>
      </c>
      <c r="F40" s="500"/>
      <c r="G40" s="495">
        <f t="shared" si="7"/>
        <v>0</v>
      </c>
      <c r="H40" s="494"/>
      <c r="I40" s="495">
        <f t="shared" si="7"/>
        <v>0</v>
      </c>
      <c r="J40" s="494"/>
      <c r="K40" s="495">
        <f t="shared" si="7"/>
        <v>0</v>
      </c>
      <c r="L40" s="494"/>
      <c r="M40" s="495">
        <f t="shared" si="7"/>
        <v>0</v>
      </c>
    </row>
    <row r="41" spans="1:13" s="491" customFormat="1" ht="30" customHeight="1" x14ac:dyDescent="0.25">
      <c r="A41" s="492" t="s">
        <v>345</v>
      </c>
      <c r="B41" s="493" t="s">
        <v>431</v>
      </c>
      <c r="C41" s="500"/>
      <c r="D41" s="500"/>
      <c r="E41" s="495">
        <f t="shared" si="5"/>
        <v>0</v>
      </c>
      <c r="F41" s="500"/>
      <c r="G41" s="495">
        <f t="shared" si="7"/>
        <v>0</v>
      </c>
      <c r="H41" s="494"/>
      <c r="I41" s="495">
        <f t="shared" si="7"/>
        <v>0</v>
      </c>
      <c r="J41" s="494"/>
      <c r="K41" s="495">
        <f t="shared" si="7"/>
        <v>0</v>
      </c>
      <c r="L41" s="494"/>
      <c r="M41" s="495">
        <f t="shared" si="7"/>
        <v>0</v>
      </c>
    </row>
    <row r="42" spans="1:13" s="491" customFormat="1" ht="30" customHeight="1" x14ac:dyDescent="0.25">
      <c r="A42" s="492" t="s">
        <v>347</v>
      </c>
      <c r="B42" s="493" t="s">
        <v>432</v>
      </c>
      <c r="C42" s="500"/>
      <c r="D42" s="500"/>
      <c r="E42" s="495">
        <f t="shared" si="5"/>
        <v>0</v>
      </c>
      <c r="F42" s="500"/>
      <c r="G42" s="495">
        <f t="shared" si="7"/>
        <v>0</v>
      </c>
      <c r="H42" s="494"/>
      <c r="I42" s="495">
        <f t="shared" si="7"/>
        <v>0</v>
      </c>
      <c r="J42" s="494"/>
      <c r="K42" s="495">
        <f t="shared" si="7"/>
        <v>0</v>
      </c>
      <c r="L42" s="494"/>
      <c r="M42" s="495">
        <f t="shared" si="7"/>
        <v>0</v>
      </c>
    </row>
    <row r="43" spans="1:13" s="491" customFormat="1" ht="39.950000000000003" customHeight="1" x14ac:dyDescent="0.25">
      <c r="A43" s="487" t="s">
        <v>349</v>
      </c>
      <c r="B43" s="488"/>
      <c r="C43" s="504">
        <f>C44+C50+C54+C57+C63+C64+C67+C70+C73+C76+C77+C78</f>
        <v>0</v>
      </c>
      <c r="D43" s="504">
        <f>D44+D50+D54+D57+D63+D64+D67+D70+D73+D76+D77+D78</f>
        <v>0</v>
      </c>
      <c r="E43" s="490">
        <f t="shared" si="5"/>
        <v>0</v>
      </c>
      <c r="F43" s="504">
        <f>F44+F50+F54+F57+F63+F64+F67+F70+F73+F76+F77+F78</f>
        <v>0</v>
      </c>
      <c r="G43" s="490">
        <f t="shared" si="7"/>
        <v>0</v>
      </c>
      <c r="H43" s="504">
        <f>H44+H50+H54+H57+H63+H64+H67+H70+H73+H76+H77+H78</f>
        <v>0</v>
      </c>
      <c r="I43" s="490">
        <f t="shared" si="7"/>
        <v>0</v>
      </c>
      <c r="J43" s="504">
        <f>J44+J50+J54+J57+J63+J64+J67+J70+J73+J76+J77+J78</f>
        <v>0</v>
      </c>
      <c r="K43" s="490">
        <f t="shared" si="7"/>
        <v>0</v>
      </c>
      <c r="L43" s="504">
        <f>L44+L50+L54+L57+L63+L64+L67+L70+L73+L76+L77+L78</f>
        <v>0</v>
      </c>
      <c r="M43" s="490">
        <f t="shared" si="7"/>
        <v>0</v>
      </c>
    </row>
    <row r="44" spans="1:13" s="491" customFormat="1" ht="39.950000000000003" customHeight="1" x14ac:dyDescent="0.25">
      <c r="A44" s="492" t="s">
        <v>289</v>
      </c>
      <c r="B44" s="493"/>
      <c r="C44" s="505">
        <f>C45+C46+C47+C48+C49</f>
        <v>0</v>
      </c>
      <c r="D44" s="505">
        <f>D45+D46+D47+D48+D49</f>
        <v>0</v>
      </c>
      <c r="E44" s="495">
        <f t="shared" si="5"/>
        <v>0</v>
      </c>
      <c r="F44" s="505">
        <f>F45+F46+F47+F48+F49</f>
        <v>0</v>
      </c>
      <c r="G44" s="495">
        <f t="shared" si="7"/>
        <v>0</v>
      </c>
      <c r="H44" s="505">
        <f>H45+H46+H47+H48+H49</f>
        <v>0</v>
      </c>
      <c r="I44" s="495">
        <f t="shared" si="7"/>
        <v>0</v>
      </c>
      <c r="J44" s="505">
        <f>J45+J46+J47+J48+J49</f>
        <v>0</v>
      </c>
      <c r="K44" s="495">
        <f t="shared" si="7"/>
        <v>0</v>
      </c>
      <c r="L44" s="505">
        <f>L45+L46+L47+L48+L49</f>
        <v>0</v>
      </c>
      <c r="M44" s="495">
        <f t="shared" si="7"/>
        <v>0</v>
      </c>
    </row>
    <row r="45" spans="1:13" s="491" customFormat="1" ht="30" customHeight="1" x14ac:dyDescent="0.25">
      <c r="A45" s="498" t="s">
        <v>291</v>
      </c>
      <c r="B45" s="499"/>
      <c r="C45" s="506">
        <f>ROUND(IF(C9=0,0,C81/C9),2)</f>
        <v>0</v>
      </c>
      <c r="D45" s="506">
        <f t="shared" ref="D45:F49" si="46">ROUND(IF(D9=0,0,D81/D9),2)</f>
        <v>0</v>
      </c>
      <c r="E45" s="501">
        <f t="shared" si="5"/>
        <v>0</v>
      </c>
      <c r="F45" s="506">
        <f t="shared" si="46"/>
        <v>0</v>
      </c>
      <c r="G45" s="501">
        <f t="shared" si="7"/>
        <v>0</v>
      </c>
      <c r="H45" s="506"/>
      <c r="I45" s="501">
        <f t="shared" si="7"/>
        <v>0</v>
      </c>
      <c r="J45" s="506"/>
      <c r="K45" s="501">
        <f t="shared" si="7"/>
        <v>0</v>
      </c>
      <c r="L45" s="506"/>
      <c r="M45" s="501">
        <f t="shared" si="7"/>
        <v>0</v>
      </c>
    </row>
    <row r="46" spans="1:13" s="491" customFormat="1" ht="39.950000000000003" customHeight="1" x14ac:dyDescent="0.25">
      <c r="A46" s="498" t="s">
        <v>293</v>
      </c>
      <c r="B46" s="499"/>
      <c r="C46" s="506">
        <f t="shared" ref="C46:C49" si="47">ROUND(IF(C10=0,0,C82/C10),2)</f>
        <v>0</v>
      </c>
      <c r="D46" s="506">
        <f t="shared" si="46"/>
        <v>0</v>
      </c>
      <c r="E46" s="501">
        <f t="shared" si="5"/>
        <v>0</v>
      </c>
      <c r="F46" s="506">
        <f t="shared" si="46"/>
        <v>0</v>
      </c>
      <c r="G46" s="501">
        <f t="shared" si="7"/>
        <v>0</v>
      </c>
      <c r="H46" s="506"/>
      <c r="I46" s="501">
        <f t="shared" si="7"/>
        <v>0</v>
      </c>
      <c r="J46" s="506"/>
      <c r="K46" s="501">
        <f t="shared" si="7"/>
        <v>0</v>
      </c>
      <c r="L46" s="506"/>
      <c r="M46" s="501">
        <f t="shared" si="7"/>
        <v>0</v>
      </c>
    </row>
    <row r="47" spans="1:13" s="491" customFormat="1" ht="39.950000000000003" customHeight="1" x14ac:dyDescent="0.25">
      <c r="A47" s="498" t="s">
        <v>295</v>
      </c>
      <c r="B47" s="499"/>
      <c r="C47" s="506">
        <f t="shared" si="47"/>
        <v>0</v>
      </c>
      <c r="D47" s="506">
        <f t="shared" si="46"/>
        <v>0</v>
      </c>
      <c r="E47" s="501">
        <f t="shared" si="5"/>
        <v>0</v>
      </c>
      <c r="F47" s="506">
        <f t="shared" si="46"/>
        <v>0</v>
      </c>
      <c r="G47" s="501">
        <f t="shared" si="7"/>
        <v>0</v>
      </c>
      <c r="H47" s="506"/>
      <c r="I47" s="501">
        <f t="shared" si="7"/>
        <v>0</v>
      </c>
      <c r="J47" s="506"/>
      <c r="K47" s="501">
        <f t="shared" si="7"/>
        <v>0</v>
      </c>
      <c r="L47" s="506"/>
      <c r="M47" s="501">
        <f t="shared" si="7"/>
        <v>0</v>
      </c>
    </row>
    <row r="48" spans="1:13" s="491" customFormat="1" ht="39.950000000000003" customHeight="1" x14ac:dyDescent="0.25">
      <c r="A48" s="498" t="s">
        <v>297</v>
      </c>
      <c r="B48" s="499"/>
      <c r="C48" s="506">
        <f t="shared" si="47"/>
        <v>0</v>
      </c>
      <c r="D48" s="506">
        <f t="shared" si="46"/>
        <v>0</v>
      </c>
      <c r="E48" s="501">
        <f t="shared" si="5"/>
        <v>0</v>
      </c>
      <c r="F48" s="506">
        <f t="shared" si="46"/>
        <v>0</v>
      </c>
      <c r="G48" s="501">
        <f t="shared" si="7"/>
        <v>0</v>
      </c>
      <c r="H48" s="506"/>
      <c r="I48" s="501">
        <f t="shared" si="7"/>
        <v>0</v>
      </c>
      <c r="J48" s="506"/>
      <c r="K48" s="501">
        <f t="shared" si="7"/>
        <v>0</v>
      </c>
      <c r="L48" s="506"/>
      <c r="M48" s="501">
        <f t="shared" si="7"/>
        <v>0</v>
      </c>
    </row>
    <row r="49" spans="1:13" s="491" customFormat="1" ht="30" customHeight="1" x14ac:dyDescent="0.25">
      <c r="A49" s="498" t="s">
        <v>299</v>
      </c>
      <c r="B49" s="499"/>
      <c r="C49" s="506">
        <f t="shared" si="47"/>
        <v>0</v>
      </c>
      <c r="D49" s="506">
        <f t="shared" si="46"/>
        <v>0</v>
      </c>
      <c r="E49" s="501">
        <f t="shared" si="5"/>
        <v>0</v>
      </c>
      <c r="F49" s="506">
        <f t="shared" si="46"/>
        <v>0</v>
      </c>
      <c r="G49" s="501">
        <f t="shared" si="7"/>
        <v>0</v>
      </c>
      <c r="H49" s="506"/>
      <c r="I49" s="501">
        <f t="shared" si="7"/>
        <v>0</v>
      </c>
      <c r="J49" s="506"/>
      <c r="K49" s="501">
        <f t="shared" si="7"/>
        <v>0</v>
      </c>
      <c r="L49" s="506"/>
      <c r="M49" s="501">
        <f t="shared" si="7"/>
        <v>0</v>
      </c>
    </row>
    <row r="50" spans="1:13" s="491" customFormat="1" ht="39.950000000000003" customHeight="1" x14ac:dyDescent="0.25">
      <c r="A50" s="492" t="s">
        <v>301</v>
      </c>
      <c r="B50" s="493"/>
      <c r="C50" s="505">
        <f>C51+C52+C53</f>
        <v>0</v>
      </c>
      <c r="D50" s="505">
        <f>D51+D52+D53</f>
        <v>0</v>
      </c>
      <c r="E50" s="495">
        <f t="shared" si="5"/>
        <v>0</v>
      </c>
      <c r="F50" s="505">
        <f>F51+F52+F53</f>
        <v>0</v>
      </c>
      <c r="G50" s="495">
        <f t="shared" si="7"/>
        <v>0</v>
      </c>
      <c r="H50" s="505">
        <f>H51+H52+H53</f>
        <v>0</v>
      </c>
      <c r="I50" s="495">
        <f t="shared" si="7"/>
        <v>0</v>
      </c>
      <c r="J50" s="505">
        <f>J51+J52+J53</f>
        <v>0</v>
      </c>
      <c r="K50" s="495">
        <f t="shared" si="7"/>
        <v>0</v>
      </c>
      <c r="L50" s="505">
        <f>L51+L52+L53</f>
        <v>0</v>
      </c>
      <c r="M50" s="495">
        <f t="shared" si="7"/>
        <v>0</v>
      </c>
    </row>
    <row r="51" spans="1:13" s="491" customFormat="1" ht="30" customHeight="1" x14ac:dyDescent="0.25">
      <c r="A51" s="498" t="s">
        <v>303</v>
      </c>
      <c r="B51" s="499"/>
      <c r="C51" s="506">
        <f t="shared" ref="C51:D53" si="48">ROUND(IF(C15=0,0,C87/C15),2)</f>
        <v>0</v>
      </c>
      <c r="D51" s="506">
        <f t="shared" si="48"/>
        <v>0</v>
      </c>
      <c r="E51" s="501">
        <f t="shared" si="5"/>
        <v>0</v>
      </c>
      <c r="F51" s="506">
        <f t="shared" ref="F51:F53" si="49">ROUND(IF(F15=0,0,F87/F15),2)</f>
        <v>0</v>
      </c>
      <c r="G51" s="501">
        <f t="shared" si="7"/>
        <v>0</v>
      </c>
      <c r="H51" s="506"/>
      <c r="I51" s="501">
        <f t="shared" si="7"/>
        <v>0</v>
      </c>
      <c r="J51" s="506"/>
      <c r="K51" s="501">
        <f t="shared" si="7"/>
        <v>0</v>
      </c>
      <c r="L51" s="506"/>
      <c r="M51" s="501">
        <f t="shared" si="7"/>
        <v>0</v>
      </c>
    </row>
    <row r="52" spans="1:13" s="491" customFormat="1" ht="39.950000000000003" customHeight="1" x14ac:dyDescent="0.25">
      <c r="A52" s="498" t="s">
        <v>305</v>
      </c>
      <c r="B52" s="499"/>
      <c r="C52" s="506">
        <f t="shared" si="48"/>
        <v>0</v>
      </c>
      <c r="D52" s="506">
        <f t="shared" si="48"/>
        <v>0</v>
      </c>
      <c r="E52" s="501">
        <f t="shared" si="5"/>
        <v>0</v>
      </c>
      <c r="F52" s="506">
        <f t="shared" si="49"/>
        <v>0</v>
      </c>
      <c r="G52" s="501">
        <f t="shared" si="7"/>
        <v>0</v>
      </c>
      <c r="H52" s="506"/>
      <c r="I52" s="501">
        <f t="shared" si="7"/>
        <v>0</v>
      </c>
      <c r="J52" s="506"/>
      <c r="K52" s="501">
        <f t="shared" si="7"/>
        <v>0</v>
      </c>
      <c r="L52" s="506"/>
      <c r="M52" s="501">
        <f t="shared" si="7"/>
        <v>0</v>
      </c>
    </row>
    <row r="53" spans="1:13" s="491" customFormat="1" ht="30" customHeight="1" x14ac:dyDescent="0.25">
      <c r="A53" s="498" t="s">
        <v>307</v>
      </c>
      <c r="B53" s="499"/>
      <c r="C53" s="506">
        <f t="shared" si="48"/>
        <v>0</v>
      </c>
      <c r="D53" s="506">
        <f t="shared" si="48"/>
        <v>0</v>
      </c>
      <c r="E53" s="501">
        <f t="shared" si="5"/>
        <v>0</v>
      </c>
      <c r="F53" s="506">
        <f t="shared" si="49"/>
        <v>0</v>
      </c>
      <c r="G53" s="501">
        <f t="shared" si="7"/>
        <v>0</v>
      </c>
      <c r="H53" s="506"/>
      <c r="I53" s="501">
        <f t="shared" si="7"/>
        <v>0</v>
      </c>
      <c r="J53" s="506"/>
      <c r="K53" s="501">
        <f t="shared" si="7"/>
        <v>0</v>
      </c>
      <c r="L53" s="506"/>
      <c r="M53" s="501">
        <f t="shared" si="7"/>
        <v>0</v>
      </c>
    </row>
    <row r="54" spans="1:13" s="491" customFormat="1" ht="30" customHeight="1" x14ac:dyDescent="0.25">
      <c r="A54" s="492" t="s">
        <v>309</v>
      </c>
      <c r="B54" s="493"/>
      <c r="C54" s="505">
        <f>C55+C56</f>
        <v>0</v>
      </c>
      <c r="D54" s="505">
        <f>D55+D56</f>
        <v>0</v>
      </c>
      <c r="E54" s="495">
        <f t="shared" si="5"/>
        <v>0</v>
      </c>
      <c r="F54" s="505">
        <f>F55+F56</f>
        <v>0</v>
      </c>
      <c r="G54" s="495">
        <f t="shared" si="7"/>
        <v>0</v>
      </c>
      <c r="H54" s="505">
        <f>H55+H56</f>
        <v>0</v>
      </c>
      <c r="I54" s="495">
        <f t="shared" si="7"/>
        <v>0</v>
      </c>
      <c r="J54" s="505">
        <f>J55+J56</f>
        <v>0</v>
      </c>
      <c r="K54" s="495">
        <f t="shared" si="7"/>
        <v>0</v>
      </c>
      <c r="L54" s="505">
        <f>L55+L56</f>
        <v>0</v>
      </c>
      <c r="M54" s="495">
        <f t="shared" si="7"/>
        <v>0</v>
      </c>
    </row>
    <row r="55" spans="1:13" s="491" customFormat="1" ht="30" customHeight="1" x14ac:dyDescent="0.25">
      <c r="A55" s="498" t="s">
        <v>311</v>
      </c>
      <c r="B55" s="499"/>
      <c r="C55" s="506">
        <f t="shared" ref="C55:D56" si="50">ROUND(IF(C19=0,0,C91/C19),2)</f>
        <v>0</v>
      </c>
      <c r="D55" s="506">
        <f t="shared" si="50"/>
        <v>0</v>
      </c>
      <c r="E55" s="501">
        <f t="shared" si="5"/>
        <v>0</v>
      </c>
      <c r="F55" s="506">
        <f t="shared" ref="F55:F56" si="51">ROUND(IF(F19=0,0,F91/F19),2)</f>
        <v>0</v>
      </c>
      <c r="G55" s="501">
        <f t="shared" si="7"/>
        <v>0</v>
      </c>
      <c r="H55" s="506"/>
      <c r="I55" s="501">
        <f t="shared" si="7"/>
        <v>0</v>
      </c>
      <c r="J55" s="506"/>
      <c r="K55" s="501">
        <f t="shared" si="7"/>
        <v>0</v>
      </c>
      <c r="L55" s="506"/>
      <c r="M55" s="501">
        <f t="shared" si="7"/>
        <v>0</v>
      </c>
    </row>
    <row r="56" spans="1:13" s="491" customFormat="1" ht="30" customHeight="1" x14ac:dyDescent="0.25">
      <c r="A56" s="498" t="s">
        <v>313</v>
      </c>
      <c r="B56" s="499"/>
      <c r="C56" s="506">
        <f t="shared" si="50"/>
        <v>0</v>
      </c>
      <c r="D56" s="506">
        <f t="shared" si="50"/>
        <v>0</v>
      </c>
      <c r="E56" s="501">
        <f t="shared" si="5"/>
        <v>0</v>
      </c>
      <c r="F56" s="506">
        <f t="shared" si="51"/>
        <v>0</v>
      </c>
      <c r="G56" s="501">
        <f t="shared" si="7"/>
        <v>0</v>
      </c>
      <c r="H56" s="506"/>
      <c r="I56" s="501">
        <f t="shared" si="7"/>
        <v>0</v>
      </c>
      <c r="J56" s="506"/>
      <c r="K56" s="501">
        <f t="shared" si="7"/>
        <v>0</v>
      </c>
      <c r="L56" s="506"/>
      <c r="M56" s="501">
        <f t="shared" si="7"/>
        <v>0</v>
      </c>
    </row>
    <row r="57" spans="1:13" s="491" customFormat="1" ht="39.950000000000003" customHeight="1" x14ac:dyDescent="0.25">
      <c r="A57" s="492" t="s">
        <v>315</v>
      </c>
      <c r="B57" s="493"/>
      <c r="C57" s="505">
        <f>C58+C59+C60+C61+C62</f>
        <v>0</v>
      </c>
      <c r="D57" s="505">
        <f>D58+D59+D60+D61+D62</f>
        <v>0</v>
      </c>
      <c r="E57" s="495">
        <f t="shared" si="5"/>
        <v>0</v>
      </c>
      <c r="F57" s="505">
        <f>F58+F59+F60+F61+F62</f>
        <v>0</v>
      </c>
      <c r="G57" s="495">
        <f t="shared" si="7"/>
        <v>0</v>
      </c>
      <c r="H57" s="505">
        <f>H58+H59+H60+H61+H62</f>
        <v>0</v>
      </c>
      <c r="I57" s="495">
        <f t="shared" si="7"/>
        <v>0</v>
      </c>
      <c r="J57" s="505">
        <f>J58+J59+J60+J61+J62</f>
        <v>0</v>
      </c>
      <c r="K57" s="495">
        <f t="shared" si="7"/>
        <v>0</v>
      </c>
      <c r="L57" s="505">
        <f>L58+L59+L60+L61+L62</f>
        <v>0</v>
      </c>
      <c r="M57" s="495">
        <f t="shared" si="7"/>
        <v>0</v>
      </c>
    </row>
    <row r="58" spans="1:13" s="491" customFormat="1" ht="30" customHeight="1" x14ac:dyDescent="0.25">
      <c r="A58" s="498" t="s">
        <v>291</v>
      </c>
      <c r="B58" s="499"/>
      <c r="C58" s="506">
        <f t="shared" ref="C58:D63" si="52">ROUND(IF(C22=0,0,C94/C22),2)</f>
        <v>0</v>
      </c>
      <c r="D58" s="506">
        <f t="shared" si="52"/>
        <v>0</v>
      </c>
      <c r="E58" s="501">
        <f t="shared" si="5"/>
        <v>0</v>
      </c>
      <c r="F58" s="506">
        <f t="shared" ref="F58:F63" si="53">ROUND(IF(F22=0,0,F94/F22),2)</f>
        <v>0</v>
      </c>
      <c r="G58" s="501">
        <f t="shared" si="7"/>
        <v>0</v>
      </c>
      <c r="H58" s="506"/>
      <c r="I58" s="501">
        <f t="shared" si="7"/>
        <v>0</v>
      </c>
      <c r="J58" s="506"/>
      <c r="K58" s="501">
        <f t="shared" si="7"/>
        <v>0</v>
      </c>
      <c r="L58" s="506"/>
      <c r="M58" s="501">
        <f t="shared" si="7"/>
        <v>0</v>
      </c>
    </row>
    <row r="59" spans="1:13" s="491" customFormat="1" ht="39.950000000000003" customHeight="1" x14ac:dyDescent="0.25">
      <c r="A59" s="498" t="s">
        <v>293</v>
      </c>
      <c r="B59" s="499"/>
      <c r="C59" s="506">
        <f t="shared" si="52"/>
        <v>0</v>
      </c>
      <c r="D59" s="506">
        <f t="shared" si="52"/>
        <v>0</v>
      </c>
      <c r="E59" s="501">
        <f t="shared" si="5"/>
        <v>0</v>
      </c>
      <c r="F59" s="506">
        <f t="shared" si="53"/>
        <v>0</v>
      </c>
      <c r="G59" s="501">
        <f t="shared" si="7"/>
        <v>0</v>
      </c>
      <c r="H59" s="506"/>
      <c r="I59" s="501">
        <f t="shared" si="7"/>
        <v>0</v>
      </c>
      <c r="J59" s="506"/>
      <c r="K59" s="501">
        <f t="shared" si="7"/>
        <v>0</v>
      </c>
      <c r="L59" s="506"/>
      <c r="M59" s="501">
        <f t="shared" si="7"/>
        <v>0</v>
      </c>
    </row>
    <row r="60" spans="1:13" s="491" customFormat="1" ht="39.950000000000003" customHeight="1" x14ac:dyDescent="0.25">
      <c r="A60" s="498" t="s">
        <v>295</v>
      </c>
      <c r="B60" s="499"/>
      <c r="C60" s="506">
        <f t="shared" si="52"/>
        <v>0</v>
      </c>
      <c r="D60" s="506">
        <f t="shared" si="52"/>
        <v>0</v>
      </c>
      <c r="E60" s="501">
        <f t="shared" si="5"/>
        <v>0</v>
      </c>
      <c r="F60" s="506">
        <f t="shared" si="53"/>
        <v>0</v>
      </c>
      <c r="G60" s="501">
        <f t="shared" si="7"/>
        <v>0</v>
      </c>
      <c r="H60" s="506"/>
      <c r="I60" s="501">
        <f t="shared" si="7"/>
        <v>0</v>
      </c>
      <c r="J60" s="506"/>
      <c r="K60" s="501">
        <f t="shared" si="7"/>
        <v>0</v>
      </c>
      <c r="L60" s="506"/>
      <c r="M60" s="501">
        <f t="shared" si="7"/>
        <v>0</v>
      </c>
    </row>
    <row r="61" spans="1:13" s="491" customFormat="1" ht="39.950000000000003" customHeight="1" x14ac:dyDescent="0.25">
      <c r="A61" s="498" t="s">
        <v>297</v>
      </c>
      <c r="B61" s="499"/>
      <c r="C61" s="506">
        <f t="shared" si="52"/>
        <v>0</v>
      </c>
      <c r="D61" s="506">
        <f t="shared" si="52"/>
        <v>0</v>
      </c>
      <c r="E61" s="501">
        <f t="shared" si="5"/>
        <v>0</v>
      </c>
      <c r="F61" s="506">
        <f t="shared" si="53"/>
        <v>0</v>
      </c>
      <c r="G61" s="501">
        <f t="shared" si="7"/>
        <v>0</v>
      </c>
      <c r="H61" s="506"/>
      <c r="I61" s="501">
        <f t="shared" si="7"/>
        <v>0</v>
      </c>
      <c r="J61" s="506"/>
      <c r="K61" s="501">
        <f t="shared" si="7"/>
        <v>0</v>
      </c>
      <c r="L61" s="506"/>
      <c r="M61" s="501">
        <f t="shared" si="7"/>
        <v>0</v>
      </c>
    </row>
    <row r="62" spans="1:13" s="491" customFormat="1" ht="30" customHeight="1" x14ac:dyDescent="0.25">
      <c r="A62" s="498" t="s">
        <v>299</v>
      </c>
      <c r="B62" s="499"/>
      <c r="C62" s="506">
        <f t="shared" si="52"/>
        <v>0</v>
      </c>
      <c r="D62" s="506">
        <f t="shared" si="52"/>
        <v>0</v>
      </c>
      <c r="E62" s="501">
        <f t="shared" si="5"/>
        <v>0</v>
      </c>
      <c r="F62" s="506">
        <f t="shared" si="53"/>
        <v>0</v>
      </c>
      <c r="G62" s="501">
        <f t="shared" si="7"/>
        <v>0</v>
      </c>
      <c r="H62" s="506"/>
      <c r="I62" s="501">
        <f t="shared" si="7"/>
        <v>0</v>
      </c>
      <c r="J62" s="506"/>
      <c r="K62" s="501">
        <f t="shared" si="7"/>
        <v>0</v>
      </c>
      <c r="L62" s="506"/>
      <c r="M62" s="501">
        <f t="shared" si="7"/>
        <v>0</v>
      </c>
    </row>
    <row r="63" spans="1:13" s="491" customFormat="1" ht="60" customHeight="1" x14ac:dyDescent="0.25">
      <c r="A63" s="492" t="s">
        <v>350</v>
      </c>
      <c r="B63" s="493"/>
      <c r="C63" s="506">
        <f t="shared" si="52"/>
        <v>0</v>
      </c>
      <c r="D63" s="506">
        <f t="shared" si="52"/>
        <v>0</v>
      </c>
      <c r="E63" s="495">
        <f t="shared" si="5"/>
        <v>0</v>
      </c>
      <c r="F63" s="506">
        <f t="shared" si="53"/>
        <v>0</v>
      </c>
      <c r="G63" s="495">
        <f t="shared" si="7"/>
        <v>0</v>
      </c>
      <c r="H63" s="506"/>
      <c r="I63" s="495">
        <f t="shared" si="7"/>
        <v>0</v>
      </c>
      <c r="J63" s="506"/>
      <c r="K63" s="495">
        <f t="shared" si="7"/>
        <v>0</v>
      </c>
      <c r="L63" s="506"/>
      <c r="M63" s="495">
        <f t="shared" si="7"/>
        <v>0</v>
      </c>
    </row>
    <row r="64" spans="1:13" s="491" customFormat="1" ht="39.950000000000003" customHeight="1" x14ac:dyDescent="0.25">
      <c r="A64" s="492" t="s">
        <v>324</v>
      </c>
      <c r="B64" s="493"/>
      <c r="C64" s="505">
        <f>C65+C66</f>
        <v>0</v>
      </c>
      <c r="D64" s="505">
        <f>D65+D66</f>
        <v>0</v>
      </c>
      <c r="E64" s="495">
        <f t="shared" si="5"/>
        <v>0</v>
      </c>
      <c r="F64" s="505">
        <f>F65+F66</f>
        <v>0</v>
      </c>
      <c r="G64" s="495">
        <f t="shared" si="7"/>
        <v>0</v>
      </c>
      <c r="H64" s="505">
        <f>H65+H66</f>
        <v>0</v>
      </c>
      <c r="I64" s="495">
        <f t="shared" si="7"/>
        <v>0</v>
      </c>
      <c r="J64" s="505">
        <f>J65+J66</f>
        <v>0</v>
      </c>
      <c r="K64" s="495">
        <f t="shared" si="7"/>
        <v>0</v>
      </c>
      <c r="L64" s="505">
        <f>L65+L66</f>
        <v>0</v>
      </c>
      <c r="M64" s="495">
        <f t="shared" si="7"/>
        <v>0</v>
      </c>
    </row>
    <row r="65" spans="1:13" s="491" customFormat="1" ht="30" customHeight="1" x14ac:dyDescent="0.25">
      <c r="A65" s="498" t="s">
        <v>326</v>
      </c>
      <c r="B65" s="499"/>
      <c r="C65" s="506">
        <f t="shared" ref="C65:D66" si="54">ROUND(IF(C29=0,0,C101/C29),2)</f>
        <v>0</v>
      </c>
      <c r="D65" s="506">
        <f t="shared" si="54"/>
        <v>0</v>
      </c>
      <c r="E65" s="501">
        <f t="shared" si="5"/>
        <v>0</v>
      </c>
      <c r="F65" s="506">
        <f t="shared" ref="F65:F66" si="55">ROUND(IF(F29=0,0,F101/F29),2)</f>
        <v>0</v>
      </c>
      <c r="G65" s="501">
        <f t="shared" si="7"/>
        <v>0</v>
      </c>
      <c r="H65" s="506"/>
      <c r="I65" s="501">
        <f t="shared" si="7"/>
        <v>0</v>
      </c>
      <c r="J65" s="506"/>
      <c r="K65" s="501">
        <f t="shared" si="7"/>
        <v>0</v>
      </c>
      <c r="L65" s="506"/>
      <c r="M65" s="501">
        <f t="shared" si="7"/>
        <v>0</v>
      </c>
    </row>
    <row r="66" spans="1:13" s="491" customFormat="1" ht="30" customHeight="1" x14ac:dyDescent="0.25">
      <c r="A66" s="498" t="s">
        <v>328</v>
      </c>
      <c r="B66" s="499"/>
      <c r="C66" s="506">
        <f t="shared" si="54"/>
        <v>0</v>
      </c>
      <c r="D66" s="506">
        <f t="shared" si="54"/>
        <v>0</v>
      </c>
      <c r="E66" s="501">
        <f t="shared" si="5"/>
        <v>0</v>
      </c>
      <c r="F66" s="506">
        <f t="shared" si="55"/>
        <v>0</v>
      </c>
      <c r="G66" s="501">
        <f t="shared" si="7"/>
        <v>0</v>
      </c>
      <c r="H66" s="506"/>
      <c r="I66" s="501">
        <f t="shared" si="7"/>
        <v>0</v>
      </c>
      <c r="J66" s="506"/>
      <c r="K66" s="501">
        <f t="shared" si="7"/>
        <v>0</v>
      </c>
      <c r="L66" s="506"/>
      <c r="M66" s="501">
        <f t="shared" si="7"/>
        <v>0</v>
      </c>
    </row>
    <row r="67" spans="1:13" s="491" customFormat="1" ht="60" customHeight="1" x14ac:dyDescent="0.25">
      <c r="A67" s="492" t="s">
        <v>330</v>
      </c>
      <c r="B67" s="536"/>
      <c r="C67" s="505">
        <f>C68+C69</f>
        <v>0</v>
      </c>
      <c r="D67" s="505">
        <f>D68+D69</f>
        <v>0</v>
      </c>
      <c r="E67" s="495">
        <f t="shared" si="5"/>
        <v>0</v>
      </c>
      <c r="F67" s="505">
        <f>F68+F69</f>
        <v>0</v>
      </c>
      <c r="G67" s="495">
        <f t="shared" si="7"/>
        <v>0</v>
      </c>
      <c r="H67" s="505">
        <f>H68+H69</f>
        <v>0</v>
      </c>
      <c r="I67" s="495">
        <f t="shared" si="7"/>
        <v>0</v>
      </c>
      <c r="J67" s="505">
        <f>J68+J69</f>
        <v>0</v>
      </c>
      <c r="K67" s="495">
        <f t="shared" si="7"/>
        <v>0</v>
      </c>
      <c r="L67" s="505">
        <f>L68+L69</f>
        <v>0</v>
      </c>
      <c r="M67" s="495">
        <f t="shared" si="7"/>
        <v>0</v>
      </c>
    </row>
    <row r="68" spans="1:13" s="491" customFormat="1" ht="30" customHeight="1" x14ac:dyDescent="0.25">
      <c r="A68" s="498" t="s">
        <v>291</v>
      </c>
      <c r="B68" s="499"/>
      <c r="C68" s="506">
        <f t="shared" ref="C68:D69" si="56">ROUND(IF(C32=0,0,C104/C32),2)</f>
        <v>0</v>
      </c>
      <c r="D68" s="506">
        <f t="shared" si="56"/>
        <v>0</v>
      </c>
      <c r="E68" s="501">
        <f t="shared" si="5"/>
        <v>0</v>
      </c>
      <c r="F68" s="506">
        <f t="shared" ref="F68:F69" si="57">ROUND(IF(F32=0,0,F104/F32),2)</f>
        <v>0</v>
      </c>
      <c r="G68" s="501">
        <f t="shared" si="7"/>
        <v>0</v>
      </c>
      <c r="H68" s="506"/>
      <c r="I68" s="501">
        <f t="shared" si="7"/>
        <v>0</v>
      </c>
      <c r="J68" s="506"/>
      <c r="K68" s="501">
        <f t="shared" si="7"/>
        <v>0</v>
      </c>
      <c r="L68" s="506"/>
      <c r="M68" s="501">
        <f t="shared" si="7"/>
        <v>0</v>
      </c>
    </row>
    <row r="69" spans="1:13" s="491" customFormat="1" ht="30" customHeight="1" x14ac:dyDescent="0.25">
      <c r="A69" s="498" t="s">
        <v>333</v>
      </c>
      <c r="B69" s="499"/>
      <c r="C69" s="506">
        <f t="shared" si="56"/>
        <v>0</v>
      </c>
      <c r="D69" s="506">
        <f t="shared" si="56"/>
        <v>0</v>
      </c>
      <c r="E69" s="501">
        <f t="shared" si="5"/>
        <v>0</v>
      </c>
      <c r="F69" s="506">
        <f t="shared" si="57"/>
        <v>0</v>
      </c>
      <c r="G69" s="501">
        <f t="shared" si="7"/>
        <v>0</v>
      </c>
      <c r="H69" s="506"/>
      <c r="I69" s="501">
        <f t="shared" si="7"/>
        <v>0</v>
      </c>
      <c r="J69" s="506"/>
      <c r="K69" s="501">
        <f t="shared" si="7"/>
        <v>0</v>
      </c>
      <c r="L69" s="506"/>
      <c r="M69" s="501">
        <f t="shared" si="7"/>
        <v>0</v>
      </c>
    </row>
    <row r="70" spans="1:13" s="491" customFormat="1" ht="39.950000000000003" customHeight="1" x14ac:dyDescent="0.25">
      <c r="A70" s="492" t="s">
        <v>335</v>
      </c>
      <c r="B70" s="493"/>
      <c r="C70" s="505">
        <f>C71+C72</f>
        <v>0</v>
      </c>
      <c r="D70" s="505">
        <f>D71+D72</f>
        <v>0</v>
      </c>
      <c r="E70" s="495">
        <f t="shared" si="5"/>
        <v>0</v>
      </c>
      <c r="F70" s="505">
        <f>F71+F72</f>
        <v>0</v>
      </c>
      <c r="G70" s="495">
        <f t="shared" si="7"/>
        <v>0</v>
      </c>
      <c r="H70" s="505">
        <f>H71+H72</f>
        <v>0</v>
      </c>
      <c r="I70" s="495">
        <f t="shared" si="7"/>
        <v>0</v>
      </c>
      <c r="J70" s="505">
        <f>J71+J72</f>
        <v>0</v>
      </c>
      <c r="K70" s="495">
        <f t="shared" si="7"/>
        <v>0</v>
      </c>
      <c r="L70" s="505">
        <f>L71+L72</f>
        <v>0</v>
      </c>
      <c r="M70" s="495">
        <f t="shared" si="7"/>
        <v>0</v>
      </c>
    </row>
    <row r="71" spans="1:13" s="491" customFormat="1" ht="30" customHeight="1" x14ac:dyDescent="0.25">
      <c r="A71" s="498" t="s">
        <v>291</v>
      </c>
      <c r="B71" s="499"/>
      <c r="C71" s="506">
        <f t="shared" ref="C71:D72" si="58">ROUND(IF(C35=0,0,C107/C35),2)</f>
        <v>0</v>
      </c>
      <c r="D71" s="506">
        <f t="shared" si="58"/>
        <v>0</v>
      </c>
      <c r="E71" s="501">
        <f t="shared" si="5"/>
        <v>0</v>
      </c>
      <c r="F71" s="506">
        <f t="shared" ref="F71:F72" si="59">ROUND(IF(F35=0,0,F107/F35),2)</f>
        <v>0</v>
      </c>
      <c r="G71" s="501">
        <f t="shared" si="7"/>
        <v>0</v>
      </c>
      <c r="H71" s="506"/>
      <c r="I71" s="501">
        <f t="shared" si="7"/>
        <v>0</v>
      </c>
      <c r="J71" s="506"/>
      <c r="K71" s="501">
        <f t="shared" si="7"/>
        <v>0</v>
      </c>
      <c r="L71" s="506"/>
      <c r="M71" s="501">
        <f t="shared" ref="M71" si="60">IF(J71=0,0,L71/J71)</f>
        <v>0</v>
      </c>
    </row>
    <row r="72" spans="1:13" s="491" customFormat="1" ht="30" customHeight="1" x14ac:dyDescent="0.25">
      <c r="A72" s="507" t="s">
        <v>333</v>
      </c>
      <c r="B72" s="499"/>
      <c r="C72" s="506">
        <f t="shared" si="58"/>
        <v>0</v>
      </c>
      <c r="D72" s="506">
        <f t="shared" si="58"/>
        <v>0</v>
      </c>
      <c r="E72" s="501">
        <f t="shared" ref="E72:E116" si="61">IF(C72=0,0,D72/C72)</f>
        <v>0</v>
      </c>
      <c r="F72" s="506">
        <f t="shared" si="59"/>
        <v>0</v>
      </c>
      <c r="G72" s="501">
        <f t="shared" ref="G72:M115" si="62">IF(D72=0,0,F72/D72)</f>
        <v>0</v>
      </c>
      <c r="H72" s="506"/>
      <c r="I72" s="501">
        <f t="shared" si="62"/>
        <v>0</v>
      </c>
      <c r="J72" s="506"/>
      <c r="K72" s="501">
        <f t="shared" si="62"/>
        <v>0</v>
      </c>
      <c r="L72" s="506"/>
      <c r="M72" s="501">
        <f t="shared" si="62"/>
        <v>0</v>
      </c>
    </row>
    <row r="73" spans="1:13" s="491" customFormat="1" ht="30" customHeight="1" x14ac:dyDescent="0.25">
      <c r="A73" s="492" t="s">
        <v>339</v>
      </c>
      <c r="B73" s="493"/>
      <c r="C73" s="505">
        <f>C74+C75</f>
        <v>0</v>
      </c>
      <c r="D73" s="505">
        <f>D74+D75</f>
        <v>0</v>
      </c>
      <c r="E73" s="495">
        <f t="shared" si="61"/>
        <v>0</v>
      </c>
      <c r="F73" s="505">
        <f>F74+F75</f>
        <v>0</v>
      </c>
      <c r="G73" s="495">
        <f t="shared" si="62"/>
        <v>0</v>
      </c>
      <c r="H73" s="505">
        <f>H74+H75</f>
        <v>0</v>
      </c>
      <c r="I73" s="495">
        <f t="shared" si="62"/>
        <v>0</v>
      </c>
      <c r="J73" s="505">
        <f>J74+J75</f>
        <v>0</v>
      </c>
      <c r="K73" s="495">
        <f t="shared" si="62"/>
        <v>0</v>
      </c>
      <c r="L73" s="505">
        <f>L74+L75</f>
        <v>0</v>
      </c>
      <c r="M73" s="495">
        <f t="shared" si="62"/>
        <v>0</v>
      </c>
    </row>
    <row r="74" spans="1:13" s="491" customFormat="1" ht="30" customHeight="1" x14ac:dyDescent="0.25">
      <c r="A74" s="507" t="s">
        <v>291</v>
      </c>
      <c r="B74" s="499"/>
      <c r="C74" s="506">
        <f t="shared" ref="C74:D78" si="63">ROUND(IF(C38=0,0,C110/C38),2)</f>
        <v>0</v>
      </c>
      <c r="D74" s="506">
        <f t="shared" si="63"/>
        <v>0</v>
      </c>
      <c r="E74" s="501">
        <f t="shared" si="61"/>
        <v>0</v>
      </c>
      <c r="F74" s="506">
        <f t="shared" ref="F74:F78" si="64">ROUND(IF(F38=0,0,F110/F38),2)</f>
        <v>0</v>
      </c>
      <c r="G74" s="501">
        <f t="shared" si="62"/>
        <v>0</v>
      </c>
      <c r="H74" s="506"/>
      <c r="I74" s="501">
        <f t="shared" si="62"/>
        <v>0</v>
      </c>
      <c r="J74" s="506"/>
      <c r="K74" s="501">
        <f t="shared" si="62"/>
        <v>0</v>
      </c>
      <c r="L74" s="506"/>
      <c r="M74" s="501">
        <f t="shared" si="62"/>
        <v>0</v>
      </c>
    </row>
    <row r="75" spans="1:13" s="491" customFormat="1" ht="30" customHeight="1" x14ac:dyDescent="0.25">
      <c r="A75" s="507" t="s">
        <v>333</v>
      </c>
      <c r="B75" s="499"/>
      <c r="C75" s="506">
        <f t="shared" si="63"/>
        <v>0</v>
      </c>
      <c r="D75" s="506">
        <f t="shared" si="63"/>
        <v>0</v>
      </c>
      <c r="E75" s="501">
        <f t="shared" si="61"/>
        <v>0</v>
      </c>
      <c r="F75" s="506">
        <f t="shared" si="64"/>
        <v>0</v>
      </c>
      <c r="G75" s="501">
        <f t="shared" si="62"/>
        <v>0</v>
      </c>
      <c r="H75" s="506"/>
      <c r="I75" s="501">
        <f t="shared" si="62"/>
        <v>0</v>
      </c>
      <c r="J75" s="506"/>
      <c r="K75" s="501">
        <f t="shared" si="62"/>
        <v>0</v>
      </c>
      <c r="L75" s="506"/>
      <c r="M75" s="501">
        <f t="shared" si="62"/>
        <v>0</v>
      </c>
    </row>
    <row r="76" spans="1:13" s="491" customFormat="1" ht="60" customHeight="1" x14ac:dyDescent="0.25">
      <c r="A76" s="492" t="s">
        <v>343</v>
      </c>
      <c r="B76" s="493"/>
      <c r="C76" s="506">
        <f t="shared" si="63"/>
        <v>0</v>
      </c>
      <c r="D76" s="506">
        <f t="shared" si="63"/>
        <v>0</v>
      </c>
      <c r="E76" s="495">
        <f t="shared" si="61"/>
        <v>0</v>
      </c>
      <c r="F76" s="506">
        <f t="shared" si="64"/>
        <v>0</v>
      </c>
      <c r="G76" s="495">
        <f t="shared" si="62"/>
        <v>0</v>
      </c>
      <c r="H76" s="506"/>
      <c r="I76" s="495">
        <f t="shared" si="62"/>
        <v>0</v>
      </c>
      <c r="J76" s="506"/>
      <c r="K76" s="495">
        <f t="shared" si="62"/>
        <v>0</v>
      </c>
      <c r="L76" s="506"/>
      <c r="M76" s="495">
        <f t="shared" si="62"/>
        <v>0</v>
      </c>
    </row>
    <row r="77" spans="1:13" s="491" customFormat="1" ht="30" customHeight="1" x14ac:dyDescent="0.25">
      <c r="A77" s="492" t="s">
        <v>345</v>
      </c>
      <c r="B77" s="493"/>
      <c r="C77" s="506">
        <f t="shared" si="63"/>
        <v>0</v>
      </c>
      <c r="D77" s="506">
        <f t="shared" si="63"/>
        <v>0</v>
      </c>
      <c r="E77" s="495">
        <f t="shared" si="61"/>
        <v>0</v>
      </c>
      <c r="F77" s="506">
        <f t="shared" si="64"/>
        <v>0</v>
      </c>
      <c r="G77" s="495">
        <f t="shared" si="62"/>
        <v>0</v>
      </c>
      <c r="H77" s="506"/>
      <c r="I77" s="495">
        <f t="shared" si="62"/>
        <v>0</v>
      </c>
      <c r="J77" s="506"/>
      <c r="K77" s="495">
        <f t="shared" si="62"/>
        <v>0</v>
      </c>
      <c r="L77" s="506"/>
      <c r="M77" s="495">
        <f t="shared" si="62"/>
        <v>0</v>
      </c>
    </row>
    <row r="78" spans="1:13" s="491" customFormat="1" ht="30" customHeight="1" x14ac:dyDescent="0.25">
      <c r="A78" s="492" t="s">
        <v>347</v>
      </c>
      <c r="B78" s="493"/>
      <c r="C78" s="506">
        <f t="shared" si="63"/>
        <v>0</v>
      </c>
      <c r="D78" s="506">
        <f t="shared" si="63"/>
        <v>0</v>
      </c>
      <c r="E78" s="495">
        <f t="shared" si="61"/>
        <v>0</v>
      </c>
      <c r="F78" s="506">
        <f t="shared" si="64"/>
        <v>0</v>
      </c>
      <c r="G78" s="495">
        <f t="shared" si="62"/>
        <v>0</v>
      </c>
      <c r="H78" s="506"/>
      <c r="I78" s="495">
        <f t="shared" si="62"/>
        <v>0</v>
      </c>
      <c r="J78" s="506"/>
      <c r="K78" s="495">
        <f t="shared" si="62"/>
        <v>0</v>
      </c>
      <c r="L78" s="506"/>
      <c r="M78" s="495">
        <f t="shared" si="62"/>
        <v>0</v>
      </c>
    </row>
    <row r="79" spans="1:13" s="508" customFormat="1" ht="60" customHeight="1" x14ac:dyDescent="0.2">
      <c r="A79" s="487" t="s">
        <v>351</v>
      </c>
      <c r="B79" s="488" t="s">
        <v>433</v>
      </c>
      <c r="C79" s="489">
        <f>C80+C86+C90+C93+C99+C100+C103+C106+C109+C112+C113+C114</f>
        <v>0</v>
      </c>
      <c r="D79" s="489">
        <f>D80+D86+D90+D93+D99+D100+D103+D106+D109+D112+D113+D114</f>
        <v>0</v>
      </c>
      <c r="E79" s="490">
        <f t="shared" si="61"/>
        <v>0</v>
      </c>
      <c r="F79" s="489">
        <f>F80+F86+F90+F93+F99+F100+F103+F106+F109+F112+F113+F114</f>
        <v>0</v>
      </c>
      <c r="G79" s="490">
        <f t="shared" si="62"/>
        <v>0</v>
      </c>
      <c r="H79" s="489">
        <f>H80+H86+H90+H93+H99+H100+H103+H106+H109+H112+H113+H114</f>
        <v>0</v>
      </c>
      <c r="I79" s="490">
        <f t="shared" si="62"/>
        <v>0</v>
      </c>
      <c r="J79" s="489">
        <f>J80+J86+J90+J93+J99+J100+J103+J106+J109+J112+J113+J114</f>
        <v>0</v>
      </c>
      <c r="K79" s="490">
        <f t="shared" si="62"/>
        <v>0</v>
      </c>
      <c r="L79" s="489">
        <f>L80+L86+L90+L93+L99+L100+L103+L106+L109+L112+L113+L114</f>
        <v>0</v>
      </c>
      <c r="M79" s="490">
        <f t="shared" si="62"/>
        <v>0</v>
      </c>
    </row>
    <row r="80" spans="1:13" s="535" customFormat="1" ht="39.950000000000003" customHeight="1" x14ac:dyDescent="0.25">
      <c r="A80" s="492" t="s">
        <v>289</v>
      </c>
      <c r="B80" s="493" t="s">
        <v>434</v>
      </c>
      <c r="C80" s="494">
        <f>C81+C82+C83+C84+C85</f>
        <v>0</v>
      </c>
      <c r="D80" s="494">
        <f>D81+D82+D83+D84+D85</f>
        <v>0</v>
      </c>
      <c r="E80" s="495">
        <f t="shared" si="61"/>
        <v>0</v>
      </c>
      <c r="F80" s="494">
        <f>F81+F82+F83+F84+F85</f>
        <v>0</v>
      </c>
      <c r="G80" s="495">
        <f t="shared" si="62"/>
        <v>0</v>
      </c>
      <c r="H80" s="494">
        <f>H81+H82+H83+H84+H85</f>
        <v>0</v>
      </c>
      <c r="I80" s="495">
        <f t="shared" si="62"/>
        <v>0</v>
      </c>
      <c r="J80" s="494">
        <f>J81+J82+J83+J84+J85</f>
        <v>0</v>
      </c>
      <c r="K80" s="495">
        <f t="shared" si="62"/>
        <v>0</v>
      </c>
      <c r="L80" s="494">
        <f>L81+L82+L83+L84+L85</f>
        <v>0</v>
      </c>
      <c r="M80" s="495">
        <f t="shared" si="62"/>
        <v>0</v>
      </c>
    </row>
    <row r="81" spans="1:13" s="491" customFormat="1" ht="30" customHeight="1" x14ac:dyDescent="0.25">
      <c r="A81" s="498" t="s">
        <v>291</v>
      </c>
      <c r="B81" s="499" t="s">
        <v>435</v>
      </c>
      <c r="C81" s="500"/>
      <c r="D81" s="500"/>
      <c r="E81" s="501">
        <f t="shared" si="61"/>
        <v>0</v>
      </c>
      <c r="F81" s="500"/>
      <c r="G81" s="501">
        <f t="shared" si="62"/>
        <v>0</v>
      </c>
      <c r="H81" s="502">
        <f>ROUND(H45*H9,0)</f>
        <v>0</v>
      </c>
      <c r="I81" s="501">
        <f t="shared" si="62"/>
        <v>0</v>
      </c>
      <c r="J81" s="502">
        <f t="shared" ref="J81:J85" si="65">ROUND(J45*J9,0)</f>
        <v>0</v>
      </c>
      <c r="K81" s="501">
        <f t="shared" si="62"/>
        <v>0</v>
      </c>
      <c r="L81" s="502">
        <f t="shared" ref="L81:L85" si="66">ROUND(L45*L9,0)</f>
        <v>0</v>
      </c>
      <c r="M81" s="501">
        <f t="shared" si="62"/>
        <v>0</v>
      </c>
    </row>
    <row r="82" spans="1:13" s="491" customFormat="1" ht="39.950000000000003" customHeight="1" x14ac:dyDescent="0.25">
      <c r="A82" s="498" t="s">
        <v>293</v>
      </c>
      <c r="B82" s="499" t="s">
        <v>436</v>
      </c>
      <c r="C82" s="500"/>
      <c r="D82" s="500"/>
      <c r="E82" s="501">
        <f t="shared" si="61"/>
        <v>0</v>
      </c>
      <c r="F82" s="500"/>
      <c r="G82" s="501">
        <f t="shared" si="62"/>
        <v>0</v>
      </c>
      <c r="H82" s="502">
        <f t="shared" ref="H82:H85" si="67">ROUND(H46*H10,0)</f>
        <v>0</v>
      </c>
      <c r="I82" s="501">
        <f t="shared" si="62"/>
        <v>0</v>
      </c>
      <c r="J82" s="502">
        <f t="shared" si="65"/>
        <v>0</v>
      </c>
      <c r="K82" s="501">
        <f t="shared" si="62"/>
        <v>0</v>
      </c>
      <c r="L82" s="502">
        <f t="shared" si="66"/>
        <v>0</v>
      </c>
      <c r="M82" s="501">
        <f t="shared" si="62"/>
        <v>0</v>
      </c>
    </row>
    <row r="83" spans="1:13" s="491" customFormat="1" ht="39.950000000000003" customHeight="1" x14ac:dyDescent="0.25">
      <c r="A83" s="498" t="s">
        <v>295</v>
      </c>
      <c r="B83" s="499" t="s">
        <v>437</v>
      </c>
      <c r="C83" s="500"/>
      <c r="D83" s="500"/>
      <c r="E83" s="501">
        <f t="shared" si="61"/>
        <v>0</v>
      </c>
      <c r="F83" s="500"/>
      <c r="G83" s="501">
        <f t="shared" si="62"/>
        <v>0</v>
      </c>
      <c r="H83" s="502">
        <f t="shared" si="67"/>
        <v>0</v>
      </c>
      <c r="I83" s="501">
        <f t="shared" si="62"/>
        <v>0</v>
      </c>
      <c r="J83" s="502">
        <f t="shared" si="65"/>
        <v>0</v>
      </c>
      <c r="K83" s="501">
        <f t="shared" si="62"/>
        <v>0</v>
      </c>
      <c r="L83" s="502">
        <f t="shared" si="66"/>
        <v>0</v>
      </c>
      <c r="M83" s="501">
        <f t="shared" si="62"/>
        <v>0</v>
      </c>
    </row>
    <row r="84" spans="1:13" s="491" customFormat="1" ht="39.950000000000003" customHeight="1" x14ac:dyDescent="0.25">
      <c r="A84" s="498" t="s">
        <v>297</v>
      </c>
      <c r="B84" s="499" t="s">
        <v>438</v>
      </c>
      <c r="C84" s="500"/>
      <c r="D84" s="500"/>
      <c r="E84" s="501">
        <f t="shared" si="61"/>
        <v>0</v>
      </c>
      <c r="F84" s="500"/>
      <c r="G84" s="501">
        <f t="shared" si="62"/>
        <v>0</v>
      </c>
      <c r="H84" s="502">
        <f t="shared" si="67"/>
        <v>0</v>
      </c>
      <c r="I84" s="501">
        <f t="shared" si="62"/>
        <v>0</v>
      </c>
      <c r="J84" s="502">
        <f t="shared" si="65"/>
        <v>0</v>
      </c>
      <c r="K84" s="501">
        <f t="shared" si="62"/>
        <v>0</v>
      </c>
      <c r="L84" s="502">
        <f t="shared" si="66"/>
        <v>0</v>
      </c>
      <c r="M84" s="501">
        <f t="shared" si="62"/>
        <v>0</v>
      </c>
    </row>
    <row r="85" spans="1:13" s="491" customFormat="1" ht="30" customHeight="1" x14ac:dyDescent="0.25">
      <c r="A85" s="498" t="s">
        <v>299</v>
      </c>
      <c r="B85" s="499" t="s">
        <v>439</v>
      </c>
      <c r="C85" s="500"/>
      <c r="D85" s="500"/>
      <c r="E85" s="501">
        <f t="shared" si="61"/>
        <v>0</v>
      </c>
      <c r="F85" s="500"/>
      <c r="G85" s="501">
        <f t="shared" si="62"/>
        <v>0</v>
      </c>
      <c r="H85" s="502">
        <f t="shared" si="67"/>
        <v>0</v>
      </c>
      <c r="I85" s="501">
        <f t="shared" si="62"/>
        <v>0</v>
      </c>
      <c r="J85" s="502">
        <f t="shared" si="65"/>
        <v>0</v>
      </c>
      <c r="K85" s="501">
        <f t="shared" si="62"/>
        <v>0</v>
      </c>
      <c r="L85" s="502">
        <f t="shared" si="66"/>
        <v>0</v>
      </c>
      <c r="M85" s="501">
        <f t="shared" si="62"/>
        <v>0</v>
      </c>
    </row>
    <row r="86" spans="1:13" s="491" customFormat="1" ht="39.950000000000003" customHeight="1" x14ac:dyDescent="0.25">
      <c r="A86" s="492" t="s">
        <v>301</v>
      </c>
      <c r="B86" s="493" t="s">
        <v>440</v>
      </c>
      <c r="C86" s="494">
        <f>C87+C88+C89</f>
        <v>0</v>
      </c>
      <c r="D86" s="494">
        <f>D87+D88+D89</f>
        <v>0</v>
      </c>
      <c r="E86" s="495">
        <f t="shared" si="61"/>
        <v>0</v>
      </c>
      <c r="F86" s="494">
        <f>F87+F88+F89</f>
        <v>0</v>
      </c>
      <c r="G86" s="495">
        <f t="shared" si="62"/>
        <v>0</v>
      </c>
      <c r="H86" s="494">
        <f>H87+H88+H89</f>
        <v>0</v>
      </c>
      <c r="I86" s="495">
        <f t="shared" si="62"/>
        <v>0</v>
      </c>
      <c r="J86" s="494">
        <f>J87+J88+J89</f>
        <v>0</v>
      </c>
      <c r="K86" s="495">
        <f t="shared" si="62"/>
        <v>0</v>
      </c>
      <c r="L86" s="494">
        <f>L87+L88+L89</f>
        <v>0</v>
      </c>
      <c r="M86" s="495">
        <f t="shared" si="62"/>
        <v>0</v>
      </c>
    </row>
    <row r="87" spans="1:13" s="491" customFormat="1" ht="30" customHeight="1" x14ac:dyDescent="0.25">
      <c r="A87" s="498" t="s">
        <v>303</v>
      </c>
      <c r="B87" s="499" t="s">
        <v>441</v>
      </c>
      <c r="C87" s="500"/>
      <c r="D87" s="500"/>
      <c r="E87" s="501">
        <f t="shared" si="61"/>
        <v>0</v>
      </c>
      <c r="F87" s="500"/>
      <c r="G87" s="501">
        <f t="shared" si="62"/>
        <v>0</v>
      </c>
      <c r="H87" s="502">
        <f t="shared" ref="H87:H89" si="68">ROUND(H51*H15,0)</f>
        <v>0</v>
      </c>
      <c r="I87" s="501">
        <f t="shared" si="62"/>
        <v>0</v>
      </c>
      <c r="J87" s="502">
        <f t="shared" ref="J87:J89" si="69">ROUND(J51*J15,0)</f>
        <v>0</v>
      </c>
      <c r="K87" s="501">
        <f t="shared" si="62"/>
        <v>0</v>
      </c>
      <c r="L87" s="502">
        <f t="shared" ref="L87:L89" si="70">ROUND(L51*L15,0)</f>
        <v>0</v>
      </c>
      <c r="M87" s="501">
        <f t="shared" si="62"/>
        <v>0</v>
      </c>
    </row>
    <row r="88" spans="1:13" s="491" customFormat="1" ht="39.950000000000003" customHeight="1" x14ac:dyDescent="0.25">
      <c r="A88" s="498" t="s">
        <v>305</v>
      </c>
      <c r="B88" s="499" t="s">
        <v>442</v>
      </c>
      <c r="C88" s="500"/>
      <c r="D88" s="500"/>
      <c r="E88" s="501">
        <f t="shared" si="61"/>
        <v>0</v>
      </c>
      <c r="F88" s="500"/>
      <c r="G88" s="501">
        <f t="shared" si="62"/>
        <v>0</v>
      </c>
      <c r="H88" s="502">
        <f t="shared" si="68"/>
        <v>0</v>
      </c>
      <c r="I88" s="501">
        <f t="shared" si="62"/>
        <v>0</v>
      </c>
      <c r="J88" s="502">
        <f t="shared" si="69"/>
        <v>0</v>
      </c>
      <c r="K88" s="501">
        <f t="shared" si="62"/>
        <v>0</v>
      </c>
      <c r="L88" s="502">
        <f t="shared" si="70"/>
        <v>0</v>
      </c>
      <c r="M88" s="501">
        <f t="shared" si="62"/>
        <v>0</v>
      </c>
    </row>
    <row r="89" spans="1:13" s="491" customFormat="1" ht="30" customHeight="1" x14ac:dyDescent="0.25">
      <c r="A89" s="498" t="s">
        <v>307</v>
      </c>
      <c r="B89" s="499" t="s">
        <v>443</v>
      </c>
      <c r="C89" s="500"/>
      <c r="D89" s="500"/>
      <c r="E89" s="501">
        <f t="shared" si="61"/>
        <v>0</v>
      </c>
      <c r="F89" s="500"/>
      <c r="G89" s="501">
        <f t="shared" si="62"/>
        <v>0</v>
      </c>
      <c r="H89" s="502">
        <f t="shared" si="68"/>
        <v>0</v>
      </c>
      <c r="I89" s="501">
        <f t="shared" si="62"/>
        <v>0</v>
      </c>
      <c r="J89" s="502">
        <f t="shared" si="69"/>
        <v>0</v>
      </c>
      <c r="K89" s="501">
        <f t="shared" si="62"/>
        <v>0</v>
      </c>
      <c r="L89" s="502">
        <f t="shared" si="70"/>
        <v>0</v>
      </c>
      <c r="M89" s="501">
        <f t="shared" si="62"/>
        <v>0</v>
      </c>
    </row>
    <row r="90" spans="1:13" s="491" customFormat="1" ht="30" customHeight="1" x14ac:dyDescent="0.25">
      <c r="A90" s="492" t="s">
        <v>309</v>
      </c>
      <c r="B90" s="493" t="s">
        <v>444</v>
      </c>
      <c r="C90" s="494">
        <f>C91+C92</f>
        <v>0</v>
      </c>
      <c r="D90" s="494">
        <f>D91+D92</f>
        <v>0</v>
      </c>
      <c r="E90" s="495">
        <f t="shared" si="61"/>
        <v>0</v>
      </c>
      <c r="F90" s="494">
        <f>F91+F92</f>
        <v>0</v>
      </c>
      <c r="G90" s="495">
        <f t="shared" si="62"/>
        <v>0</v>
      </c>
      <c r="H90" s="494">
        <f>H91+H92</f>
        <v>0</v>
      </c>
      <c r="I90" s="495">
        <f t="shared" si="62"/>
        <v>0</v>
      </c>
      <c r="J90" s="494">
        <f>J91+J92</f>
        <v>0</v>
      </c>
      <c r="K90" s="495">
        <f t="shared" si="62"/>
        <v>0</v>
      </c>
      <c r="L90" s="494">
        <f>L91+L92</f>
        <v>0</v>
      </c>
      <c r="M90" s="495">
        <f t="shared" si="62"/>
        <v>0</v>
      </c>
    </row>
    <row r="91" spans="1:13" s="491" customFormat="1" ht="30" customHeight="1" x14ac:dyDescent="0.25">
      <c r="A91" s="498" t="s">
        <v>311</v>
      </c>
      <c r="B91" s="499" t="s">
        <v>445</v>
      </c>
      <c r="C91" s="500"/>
      <c r="D91" s="500"/>
      <c r="E91" s="501">
        <f t="shared" si="61"/>
        <v>0</v>
      </c>
      <c r="F91" s="500"/>
      <c r="G91" s="501">
        <f t="shared" si="62"/>
        <v>0</v>
      </c>
      <c r="H91" s="502">
        <f t="shared" ref="H91:H92" si="71">ROUND(H55*H19,0)</f>
        <v>0</v>
      </c>
      <c r="I91" s="501">
        <f t="shared" si="62"/>
        <v>0</v>
      </c>
      <c r="J91" s="502">
        <f t="shared" ref="J91:J92" si="72">ROUND(J55*J19,0)</f>
        <v>0</v>
      </c>
      <c r="K91" s="501">
        <f t="shared" si="62"/>
        <v>0</v>
      </c>
      <c r="L91" s="502">
        <f t="shared" ref="L91:L92" si="73">ROUND(L55*L19,0)</f>
        <v>0</v>
      </c>
      <c r="M91" s="501">
        <f t="shared" si="62"/>
        <v>0</v>
      </c>
    </row>
    <row r="92" spans="1:13" s="491" customFormat="1" ht="30" customHeight="1" x14ac:dyDescent="0.25">
      <c r="A92" s="498" t="s">
        <v>313</v>
      </c>
      <c r="B92" s="499" t="s">
        <v>446</v>
      </c>
      <c r="C92" s="500"/>
      <c r="D92" s="500"/>
      <c r="E92" s="501">
        <f t="shared" si="61"/>
        <v>0</v>
      </c>
      <c r="F92" s="500"/>
      <c r="G92" s="501">
        <f t="shared" si="62"/>
        <v>0</v>
      </c>
      <c r="H92" s="502">
        <f t="shared" si="71"/>
        <v>0</v>
      </c>
      <c r="I92" s="501">
        <f t="shared" si="62"/>
        <v>0</v>
      </c>
      <c r="J92" s="502">
        <f t="shared" si="72"/>
        <v>0</v>
      </c>
      <c r="K92" s="501">
        <f t="shared" si="62"/>
        <v>0</v>
      </c>
      <c r="L92" s="502">
        <f t="shared" si="73"/>
        <v>0</v>
      </c>
      <c r="M92" s="501">
        <f t="shared" si="62"/>
        <v>0</v>
      </c>
    </row>
    <row r="93" spans="1:13" s="491" customFormat="1" ht="39.950000000000003" customHeight="1" x14ac:dyDescent="0.25">
      <c r="A93" s="492" t="s">
        <v>315</v>
      </c>
      <c r="B93" s="493" t="s">
        <v>447</v>
      </c>
      <c r="C93" s="494">
        <f>C94+C95+C96+C97+C98</f>
        <v>0</v>
      </c>
      <c r="D93" s="494">
        <f>D94+D95+D96+D97+D98</f>
        <v>0</v>
      </c>
      <c r="E93" s="495">
        <f t="shared" si="61"/>
        <v>0</v>
      </c>
      <c r="F93" s="494">
        <f>F94+F95+F96+F97+F98</f>
        <v>0</v>
      </c>
      <c r="G93" s="495">
        <f t="shared" si="62"/>
        <v>0</v>
      </c>
      <c r="H93" s="494">
        <f>H94+H95+H96+H97+H98</f>
        <v>0</v>
      </c>
      <c r="I93" s="495">
        <f t="shared" si="62"/>
        <v>0</v>
      </c>
      <c r="J93" s="494">
        <f>J94+J95+J96+J97+J98</f>
        <v>0</v>
      </c>
      <c r="K93" s="495">
        <f t="shared" si="62"/>
        <v>0</v>
      </c>
      <c r="L93" s="494">
        <f>L94+L95+L96+L97+L98</f>
        <v>0</v>
      </c>
      <c r="M93" s="495">
        <f t="shared" si="62"/>
        <v>0</v>
      </c>
    </row>
    <row r="94" spans="1:13" s="491" customFormat="1" ht="30" customHeight="1" x14ac:dyDescent="0.25">
      <c r="A94" s="498" t="s">
        <v>291</v>
      </c>
      <c r="B94" s="499" t="s">
        <v>448</v>
      </c>
      <c r="C94" s="500"/>
      <c r="D94" s="500"/>
      <c r="E94" s="501">
        <f t="shared" si="61"/>
        <v>0</v>
      </c>
      <c r="F94" s="500"/>
      <c r="G94" s="501">
        <f t="shared" si="62"/>
        <v>0</v>
      </c>
      <c r="H94" s="502">
        <f t="shared" ref="H94:H98" si="74">ROUND(H58*H22,0)</f>
        <v>0</v>
      </c>
      <c r="I94" s="501">
        <f t="shared" si="62"/>
        <v>0</v>
      </c>
      <c r="J94" s="502">
        <f t="shared" ref="J94:J98" si="75">ROUND(J58*J22,0)</f>
        <v>0</v>
      </c>
      <c r="K94" s="501">
        <f t="shared" si="62"/>
        <v>0</v>
      </c>
      <c r="L94" s="502">
        <f t="shared" ref="L94:L98" si="76">ROUND(L58*L22,0)</f>
        <v>0</v>
      </c>
      <c r="M94" s="501">
        <f t="shared" si="62"/>
        <v>0</v>
      </c>
    </row>
    <row r="95" spans="1:13" s="491" customFormat="1" ht="39.950000000000003" customHeight="1" x14ac:dyDescent="0.25">
      <c r="A95" s="498" t="s">
        <v>293</v>
      </c>
      <c r="B95" s="499" t="s">
        <v>449</v>
      </c>
      <c r="C95" s="500"/>
      <c r="D95" s="500"/>
      <c r="E95" s="501">
        <f t="shared" si="61"/>
        <v>0</v>
      </c>
      <c r="F95" s="500"/>
      <c r="G95" s="501">
        <f t="shared" si="62"/>
        <v>0</v>
      </c>
      <c r="H95" s="502">
        <f t="shared" si="74"/>
        <v>0</v>
      </c>
      <c r="I95" s="501">
        <f t="shared" si="62"/>
        <v>0</v>
      </c>
      <c r="J95" s="502">
        <f t="shared" si="75"/>
        <v>0</v>
      </c>
      <c r="K95" s="501">
        <f t="shared" si="62"/>
        <v>0</v>
      </c>
      <c r="L95" s="502">
        <f t="shared" si="76"/>
        <v>0</v>
      </c>
      <c r="M95" s="501">
        <f t="shared" si="62"/>
        <v>0</v>
      </c>
    </row>
    <row r="96" spans="1:13" s="491" customFormat="1" ht="39.950000000000003" customHeight="1" x14ac:dyDescent="0.25">
      <c r="A96" s="498" t="s">
        <v>295</v>
      </c>
      <c r="B96" s="499" t="s">
        <v>450</v>
      </c>
      <c r="C96" s="500"/>
      <c r="D96" s="500"/>
      <c r="E96" s="501">
        <f t="shared" si="61"/>
        <v>0</v>
      </c>
      <c r="F96" s="500"/>
      <c r="G96" s="501">
        <f t="shared" si="62"/>
        <v>0</v>
      </c>
      <c r="H96" s="502">
        <f t="shared" si="74"/>
        <v>0</v>
      </c>
      <c r="I96" s="501">
        <f t="shared" si="62"/>
        <v>0</v>
      </c>
      <c r="J96" s="502">
        <f t="shared" si="75"/>
        <v>0</v>
      </c>
      <c r="K96" s="501">
        <f t="shared" si="62"/>
        <v>0</v>
      </c>
      <c r="L96" s="502">
        <f t="shared" si="76"/>
        <v>0</v>
      </c>
      <c r="M96" s="501">
        <f t="shared" si="62"/>
        <v>0</v>
      </c>
    </row>
    <row r="97" spans="1:13" s="491" customFormat="1" ht="39.950000000000003" customHeight="1" x14ac:dyDescent="0.25">
      <c r="A97" s="498" t="s">
        <v>297</v>
      </c>
      <c r="B97" s="499" t="s">
        <v>451</v>
      </c>
      <c r="C97" s="500"/>
      <c r="D97" s="500"/>
      <c r="E97" s="501">
        <f t="shared" si="61"/>
        <v>0</v>
      </c>
      <c r="F97" s="500"/>
      <c r="G97" s="501">
        <f t="shared" si="62"/>
        <v>0</v>
      </c>
      <c r="H97" s="502">
        <f t="shared" si="74"/>
        <v>0</v>
      </c>
      <c r="I97" s="501">
        <f t="shared" si="62"/>
        <v>0</v>
      </c>
      <c r="J97" s="502">
        <f t="shared" si="75"/>
        <v>0</v>
      </c>
      <c r="K97" s="501">
        <f t="shared" si="62"/>
        <v>0</v>
      </c>
      <c r="L97" s="502">
        <f t="shared" si="76"/>
        <v>0</v>
      </c>
      <c r="M97" s="501">
        <f t="shared" si="62"/>
        <v>0</v>
      </c>
    </row>
    <row r="98" spans="1:13" s="491" customFormat="1" ht="30" customHeight="1" x14ac:dyDescent="0.25">
      <c r="A98" s="498" t="s">
        <v>299</v>
      </c>
      <c r="B98" s="499" t="s">
        <v>452</v>
      </c>
      <c r="C98" s="500"/>
      <c r="D98" s="500"/>
      <c r="E98" s="501">
        <f t="shared" si="61"/>
        <v>0</v>
      </c>
      <c r="F98" s="500"/>
      <c r="G98" s="501">
        <f t="shared" si="62"/>
        <v>0</v>
      </c>
      <c r="H98" s="502">
        <f t="shared" si="74"/>
        <v>0</v>
      </c>
      <c r="I98" s="501">
        <f t="shared" si="62"/>
        <v>0</v>
      </c>
      <c r="J98" s="502">
        <f t="shared" si="75"/>
        <v>0</v>
      </c>
      <c r="K98" s="501">
        <f t="shared" si="62"/>
        <v>0</v>
      </c>
      <c r="L98" s="502">
        <f t="shared" si="76"/>
        <v>0</v>
      </c>
      <c r="M98" s="501">
        <f t="shared" si="62"/>
        <v>0</v>
      </c>
    </row>
    <row r="99" spans="1:13" s="491" customFormat="1" ht="60" customHeight="1" x14ac:dyDescent="0.25">
      <c r="A99" s="492" t="s">
        <v>350</v>
      </c>
      <c r="B99" s="493" t="s">
        <v>453</v>
      </c>
      <c r="C99" s="500"/>
      <c r="D99" s="500"/>
      <c r="E99" s="495">
        <f t="shared" si="61"/>
        <v>0</v>
      </c>
      <c r="F99" s="500"/>
      <c r="G99" s="495">
        <f t="shared" si="62"/>
        <v>0</v>
      </c>
      <c r="H99" s="494">
        <f t="shared" ref="H99" si="77">H63*H27</f>
        <v>0</v>
      </c>
      <c r="I99" s="495">
        <f t="shared" si="62"/>
        <v>0</v>
      </c>
      <c r="J99" s="494">
        <f t="shared" ref="J99" si="78">J63*J27</f>
        <v>0</v>
      </c>
      <c r="K99" s="495">
        <f t="shared" si="62"/>
        <v>0</v>
      </c>
      <c r="L99" s="494">
        <f t="shared" ref="L99" si="79">L63*L27</f>
        <v>0</v>
      </c>
      <c r="M99" s="495">
        <f t="shared" si="62"/>
        <v>0</v>
      </c>
    </row>
    <row r="100" spans="1:13" s="491" customFormat="1" ht="39.950000000000003" customHeight="1" x14ac:dyDescent="0.25">
      <c r="A100" s="492" t="s">
        <v>324</v>
      </c>
      <c r="B100" s="493" t="s">
        <v>454</v>
      </c>
      <c r="C100" s="494">
        <f>C101+C102</f>
        <v>0</v>
      </c>
      <c r="D100" s="494">
        <f>D101+D102</f>
        <v>0</v>
      </c>
      <c r="E100" s="495">
        <f t="shared" si="61"/>
        <v>0</v>
      </c>
      <c r="F100" s="494">
        <f>F101+F102</f>
        <v>0</v>
      </c>
      <c r="G100" s="495">
        <f t="shared" si="62"/>
        <v>0</v>
      </c>
      <c r="H100" s="494">
        <f>H101+H102</f>
        <v>0</v>
      </c>
      <c r="I100" s="495">
        <f t="shared" si="62"/>
        <v>0</v>
      </c>
      <c r="J100" s="494">
        <f>J101+J102</f>
        <v>0</v>
      </c>
      <c r="K100" s="495">
        <f t="shared" si="62"/>
        <v>0</v>
      </c>
      <c r="L100" s="494">
        <f>L101+L102</f>
        <v>0</v>
      </c>
      <c r="M100" s="495">
        <f t="shared" si="62"/>
        <v>0</v>
      </c>
    </row>
    <row r="101" spans="1:13" s="491" customFormat="1" ht="30" customHeight="1" x14ac:dyDescent="0.25">
      <c r="A101" s="498" t="s">
        <v>326</v>
      </c>
      <c r="B101" s="499" t="s">
        <v>455</v>
      </c>
      <c r="C101" s="500"/>
      <c r="D101" s="500"/>
      <c r="E101" s="501">
        <f t="shared" si="61"/>
        <v>0</v>
      </c>
      <c r="F101" s="500"/>
      <c r="G101" s="501">
        <f t="shared" si="62"/>
        <v>0</v>
      </c>
      <c r="H101" s="502">
        <f t="shared" ref="H101:J102" si="80">ROUND(H65*H29,0)</f>
        <v>0</v>
      </c>
      <c r="I101" s="501">
        <f t="shared" si="62"/>
        <v>0</v>
      </c>
      <c r="J101" s="502">
        <f t="shared" si="80"/>
        <v>0</v>
      </c>
      <c r="K101" s="501">
        <f t="shared" si="62"/>
        <v>0</v>
      </c>
      <c r="L101" s="502">
        <f t="shared" ref="L101:L102" si="81">ROUND(L65*L29,0)</f>
        <v>0</v>
      </c>
      <c r="M101" s="501">
        <f t="shared" si="62"/>
        <v>0</v>
      </c>
    </row>
    <row r="102" spans="1:13" s="491" customFormat="1" ht="30" customHeight="1" x14ac:dyDescent="0.25">
      <c r="A102" s="498" t="s">
        <v>328</v>
      </c>
      <c r="B102" s="499" t="s">
        <v>456</v>
      </c>
      <c r="C102" s="500"/>
      <c r="D102" s="500"/>
      <c r="E102" s="501">
        <f t="shared" si="61"/>
        <v>0</v>
      </c>
      <c r="F102" s="500"/>
      <c r="G102" s="501">
        <f t="shared" si="62"/>
        <v>0</v>
      </c>
      <c r="H102" s="502">
        <f t="shared" si="80"/>
        <v>0</v>
      </c>
      <c r="I102" s="501">
        <f t="shared" si="62"/>
        <v>0</v>
      </c>
      <c r="J102" s="502">
        <f t="shared" si="80"/>
        <v>0</v>
      </c>
      <c r="K102" s="501">
        <f t="shared" si="62"/>
        <v>0</v>
      </c>
      <c r="L102" s="502">
        <f t="shared" si="81"/>
        <v>0</v>
      </c>
      <c r="M102" s="501">
        <f t="shared" si="62"/>
        <v>0</v>
      </c>
    </row>
    <row r="103" spans="1:13" s="491" customFormat="1" ht="60" customHeight="1" x14ac:dyDescent="0.25">
      <c r="A103" s="492" t="s">
        <v>330</v>
      </c>
      <c r="B103" s="536" t="s">
        <v>457</v>
      </c>
      <c r="C103" s="494">
        <f>C104+C105</f>
        <v>0</v>
      </c>
      <c r="D103" s="494">
        <f>D104+D105</f>
        <v>0</v>
      </c>
      <c r="E103" s="495">
        <f t="shared" si="61"/>
        <v>0</v>
      </c>
      <c r="F103" s="494">
        <f>F104+F105</f>
        <v>0</v>
      </c>
      <c r="G103" s="495">
        <f t="shared" si="62"/>
        <v>0</v>
      </c>
      <c r="H103" s="494">
        <f>H104+H105</f>
        <v>0</v>
      </c>
      <c r="I103" s="495">
        <f t="shared" si="62"/>
        <v>0</v>
      </c>
      <c r="J103" s="494">
        <f>J104+J105</f>
        <v>0</v>
      </c>
      <c r="K103" s="495">
        <f t="shared" si="62"/>
        <v>0</v>
      </c>
      <c r="L103" s="494">
        <f>L104+L105</f>
        <v>0</v>
      </c>
      <c r="M103" s="495">
        <f t="shared" si="62"/>
        <v>0</v>
      </c>
    </row>
    <row r="104" spans="1:13" s="491" customFormat="1" ht="30" customHeight="1" x14ac:dyDescent="0.25">
      <c r="A104" s="498" t="s">
        <v>291</v>
      </c>
      <c r="B104" s="499" t="s">
        <v>458</v>
      </c>
      <c r="C104" s="500"/>
      <c r="D104" s="500"/>
      <c r="E104" s="501">
        <f t="shared" si="61"/>
        <v>0</v>
      </c>
      <c r="F104" s="500"/>
      <c r="G104" s="501">
        <f t="shared" si="62"/>
        <v>0</v>
      </c>
      <c r="H104" s="502">
        <f t="shared" ref="H104:H105" si="82">ROUND(H68*H32,0)</f>
        <v>0</v>
      </c>
      <c r="I104" s="501">
        <f t="shared" si="62"/>
        <v>0</v>
      </c>
      <c r="J104" s="502">
        <f t="shared" ref="J104:J105" si="83">ROUND(J68*J32,0)</f>
        <v>0</v>
      </c>
      <c r="K104" s="501">
        <f t="shared" si="62"/>
        <v>0</v>
      </c>
      <c r="L104" s="502">
        <f t="shared" ref="L104:L105" si="84">ROUND(L68*L32,0)</f>
        <v>0</v>
      </c>
      <c r="M104" s="501">
        <f t="shared" si="62"/>
        <v>0</v>
      </c>
    </row>
    <row r="105" spans="1:13" s="491" customFormat="1" ht="30" customHeight="1" x14ac:dyDescent="0.25">
      <c r="A105" s="498" t="s">
        <v>333</v>
      </c>
      <c r="B105" s="499" t="s">
        <v>459</v>
      </c>
      <c r="C105" s="500"/>
      <c r="D105" s="500"/>
      <c r="E105" s="501">
        <f t="shared" si="61"/>
        <v>0</v>
      </c>
      <c r="F105" s="500"/>
      <c r="G105" s="501">
        <f t="shared" si="62"/>
        <v>0</v>
      </c>
      <c r="H105" s="502">
        <f t="shared" si="82"/>
        <v>0</v>
      </c>
      <c r="I105" s="501">
        <f t="shared" si="62"/>
        <v>0</v>
      </c>
      <c r="J105" s="502">
        <f t="shared" si="83"/>
        <v>0</v>
      </c>
      <c r="K105" s="501">
        <f t="shared" si="62"/>
        <v>0</v>
      </c>
      <c r="L105" s="502">
        <f t="shared" si="84"/>
        <v>0</v>
      </c>
      <c r="M105" s="501">
        <f t="shared" si="62"/>
        <v>0</v>
      </c>
    </row>
    <row r="106" spans="1:13" s="491" customFormat="1" ht="39.950000000000003" customHeight="1" x14ac:dyDescent="0.25">
      <c r="A106" s="492" t="s">
        <v>335</v>
      </c>
      <c r="B106" s="493" t="s">
        <v>460</v>
      </c>
      <c r="C106" s="494">
        <f>C107+C108</f>
        <v>0</v>
      </c>
      <c r="D106" s="494">
        <f>D107+D108</f>
        <v>0</v>
      </c>
      <c r="E106" s="495">
        <f t="shared" si="61"/>
        <v>0</v>
      </c>
      <c r="F106" s="494">
        <f>F107+F108</f>
        <v>0</v>
      </c>
      <c r="G106" s="495">
        <f t="shared" si="62"/>
        <v>0</v>
      </c>
      <c r="H106" s="494">
        <f>H107+H108</f>
        <v>0</v>
      </c>
      <c r="I106" s="495">
        <f t="shared" si="62"/>
        <v>0</v>
      </c>
      <c r="J106" s="494">
        <f>J107+J108</f>
        <v>0</v>
      </c>
      <c r="K106" s="495">
        <f t="shared" si="62"/>
        <v>0</v>
      </c>
      <c r="L106" s="494">
        <f>L107+L108</f>
        <v>0</v>
      </c>
      <c r="M106" s="495">
        <f t="shared" si="62"/>
        <v>0</v>
      </c>
    </row>
    <row r="107" spans="1:13" s="491" customFormat="1" ht="30" customHeight="1" x14ac:dyDescent="0.25">
      <c r="A107" s="498" t="s">
        <v>291</v>
      </c>
      <c r="B107" s="499" t="s">
        <v>461</v>
      </c>
      <c r="C107" s="500"/>
      <c r="D107" s="500"/>
      <c r="E107" s="501">
        <f t="shared" si="61"/>
        <v>0</v>
      </c>
      <c r="F107" s="500"/>
      <c r="G107" s="501">
        <f t="shared" si="62"/>
        <v>0</v>
      </c>
      <c r="H107" s="502">
        <f t="shared" ref="H107:J114" si="85">ROUND(H71*H35,0)</f>
        <v>0</v>
      </c>
      <c r="I107" s="501">
        <f t="shared" si="62"/>
        <v>0</v>
      </c>
      <c r="J107" s="502">
        <f t="shared" ref="J107:J108" si="86">ROUND(J71*J35,0)</f>
        <v>0</v>
      </c>
      <c r="K107" s="501">
        <f t="shared" si="62"/>
        <v>0</v>
      </c>
      <c r="L107" s="502">
        <f t="shared" ref="L107:L108" si="87">ROUND(L71*L35,0)</f>
        <v>0</v>
      </c>
      <c r="M107" s="501">
        <f t="shared" si="62"/>
        <v>0</v>
      </c>
    </row>
    <row r="108" spans="1:13" s="491" customFormat="1" ht="30" customHeight="1" x14ac:dyDescent="0.25">
      <c r="A108" s="507" t="s">
        <v>333</v>
      </c>
      <c r="B108" s="499" t="s">
        <v>462</v>
      </c>
      <c r="C108" s="500"/>
      <c r="D108" s="500"/>
      <c r="E108" s="501">
        <f t="shared" si="61"/>
        <v>0</v>
      </c>
      <c r="F108" s="500"/>
      <c r="G108" s="501">
        <f t="shared" si="62"/>
        <v>0</v>
      </c>
      <c r="H108" s="502">
        <f t="shared" si="85"/>
        <v>0</v>
      </c>
      <c r="I108" s="501">
        <f t="shared" si="62"/>
        <v>0</v>
      </c>
      <c r="J108" s="502">
        <f t="shared" si="86"/>
        <v>0</v>
      </c>
      <c r="K108" s="501">
        <f t="shared" si="62"/>
        <v>0</v>
      </c>
      <c r="L108" s="502">
        <f t="shared" si="87"/>
        <v>0</v>
      </c>
      <c r="M108" s="501">
        <f t="shared" si="62"/>
        <v>0</v>
      </c>
    </row>
    <row r="109" spans="1:13" s="491" customFormat="1" ht="30" customHeight="1" x14ac:dyDescent="0.25">
      <c r="A109" s="492" t="s">
        <v>339</v>
      </c>
      <c r="B109" s="493" t="s">
        <v>463</v>
      </c>
      <c r="C109" s="494">
        <f>C110+C111</f>
        <v>0</v>
      </c>
      <c r="D109" s="494">
        <f>D110+D111</f>
        <v>0</v>
      </c>
      <c r="E109" s="495">
        <f t="shared" si="61"/>
        <v>0</v>
      </c>
      <c r="F109" s="494">
        <f>F110+F111</f>
        <v>0</v>
      </c>
      <c r="G109" s="495">
        <f t="shared" si="62"/>
        <v>0</v>
      </c>
      <c r="H109" s="494">
        <f>H110+H111</f>
        <v>0</v>
      </c>
      <c r="I109" s="495">
        <f t="shared" si="62"/>
        <v>0</v>
      </c>
      <c r="J109" s="494">
        <f>J110+J111</f>
        <v>0</v>
      </c>
      <c r="K109" s="495">
        <f t="shared" si="62"/>
        <v>0</v>
      </c>
      <c r="L109" s="494">
        <f>L110+L111</f>
        <v>0</v>
      </c>
      <c r="M109" s="495">
        <f t="shared" si="62"/>
        <v>0</v>
      </c>
    </row>
    <row r="110" spans="1:13" s="491" customFormat="1" ht="30" customHeight="1" x14ac:dyDescent="0.25">
      <c r="A110" s="507" t="s">
        <v>291</v>
      </c>
      <c r="B110" s="499" t="s">
        <v>464</v>
      </c>
      <c r="C110" s="500"/>
      <c r="D110" s="500"/>
      <c r="E110" s="501">
        <f t="shared" si="61"/>
        <v>0</v>
      </c>
      <c r="F110" s="500"/>
      <c r="G110" s="501">
        <f t="shared" si="62"/>
        <v>0</v>
      </c>
      <c r="H110" s="502">
        <f t="shared" si="85"/>
        <v>0</v>
      </c>
      <c r="I110" s="501">
        <f t="shared" si="62"/>
        <v>0</v>
      </c>
      <c r="J110" s="502">
        <f t="shared" si="85"/>
        <v>0</v>
      </c>
      <c r="K110" s="501">
        <f t="shared" si="62"/>
        <v>0</v>
      </c>
      <c r="L110" s="502">
        <f t="shared" ref="L110:L114" si="88">ROUND(L74*L38,0)</f>
        <v>0</v>
      </c>
      <c r="M110" s="501">
        <f t="shared" si="62"/>
        <v>0</v>
      </c>
    </row>
    <row r="111" spans="1:13" s="491" customFormat="1" ht="30" customHeight="1" x14ac:dyDescent="0.25">
      <c r="A111" s="507" t="s">
        <v>333</v>
      </c>
      <c r="B111" s="499" t="s">
        <v>465</v>
      </c>
      <c r="C111" s="500"/>
      <c r="D111" s="500"/>
      <c r="E111" s="501">
        <f t="shared" si="61"/>
        <v>0</v>
      </c>
      <c r="F111" s="500"/>
      <c r="G111" s="501">
        <f t="shared" si="62"/>
        <v>0</v>
      </c>
      <c r="H111" s="502">
        <f t="shared" si="85"/>
        <v>0</v>
      </c>
      <c r="I111" s="501">
        <f t="shared" si="62"/>
        <v>0</v>
      </c>
      <c r="J111" s="502">
        <f t="shared" si="85"/>
        <v>0</v>
      </c>
      <c r="K111" s="501">
        <f t="shared" si="62"/>
        <v>0</v>
      </c>
      <c r="L111" s="502">
        <f t="shared" si="88"/>
        <v>0</v>
      </c>
      <c r="M111" s="501">
        <f t="shared" si="62"/>
        <v>0</v>
      </c>
    </row>
    <row r="112" spans="1:13" s="508" customFormat="1" ht="60" customHeight="1" x14ac:dyDescent="0.2">
      <c r="A112" s="492" t="s">
        <v>343</v>
      </c>
      <c r="B112" s="493" t="s">
        <v>466</v>
      </c>
      <c r="C112" s="500"/>
      <c r="D112" s="500"/>
      <c r="E112" s="495">
        <f t="shared" si="61"/>
        <v>0</v>
      </c>
      <c r="F112" s="500"/>
      <c r="G112" s="495">
        <f t="shared" si="62"/>
        <v>0</v>
      </c>
      <c r="H112" s="494">
        <f t="shared" si="85"/>
        <v>0</v>
      </c>
      <c r="I112" s="495">
        <f t="shared" si="62"/>
        <v>0</v>
      </c>
      <c r="J112" s="494">
        <f t="shared" si="85"/>
        <v>0</v>
      </c>
      <c r="K112" s="495">
        <f t="shared" si="62"/>
        <v>0</v>
      </c>
      <c r="L112" s="494">
        <f t="shared" si="88"/>
        <v>0</v>
      </c>
      <c r="M112" s="495">
        <f t="shared" si="62"/>
        <v>0</v>
      </c>
    </row>
    <row r="113" spans="1:13" s="497" customFormat="1" ht="30" customHeight="1" x14ac:dyDescent="0.25">
      <c r="A113" s="492" t="s">
        <v>345</v>
      </c>
      <c r="B113" s="493" t="s">
        <v>467</v>
      </c>
      <c r="C113" s="500"/>
      <c r="D113" s="500"/>
      <c r="E113" s="495">
        <f t="shared" si="61"/>
        <v>0</v>
      </c>
      <c r="F113" s="500"/>
      <c r="G113" s="495">
        <f t="shared" si="62"/>
        <v>0</v>
      </c>
      <c r="H113" s="494">
        <f t="shared" si="85"/>
        <v>0</v>
      </c>
      <c r="I113" s="495">
        <f t="shared" si="62"/>
        <v>0</v>
      </c>
      <c r="J113" s="494">
        <f t="shared" si="85"/>
        <v>0</v>
      </c>
      <c r="K113" s="495">
        <f t="shared" si="62"/>
        <v>0</v>
      </c>
      <c r="L113" s="494">
        <f t="shared" si="88"/>
        <v>0</v>
      </c>
      <c r="M113" s="495">
        <f t="shared" si="62"/>
        <v>0</v>
      </c>
    </row>
    <row r="114" spans="1:13" s="491" customFormat="1" ht="30" customHeight="1" x14ac:dyDescent="0.25">
      <c r="A114" s="492" t="s">
        <v>347</v>
      </c>
      <c r="B114" s="493" t="s">
        <v>468</v>
      </c>
      <c r="C114" s="500"/>
      <c r="D114" s="500"/>
      <c r="E114" s="495">
        <f t="shared" si="61"/>
        <v>0</v>
      </c>
      <c r="F114" s="500"/>
      <c r="G114" s="495">
        <f t="shared" si="62"/>
        <v>0</v>
      </c>
      <c r="H114" s="494">
        <f t="shared" si="85"/>
        <v>0</v>
      </c>
      <c r="I114" s="495">
        <f t="shared" si="62"/>
        <v>0</v>
      </c>
      <c r="J114" s="494">
        <f t="shared" si="85"/>
        <v>0</v>
      </c>
      <c r="K114" s="495">
        <f t="shared" si="62"/>
        <v>0</v>
      </c>
      <c r="L114" s="494">
        <f t="shared" si="88"/>
        <v>0</v>
      </c>
      <c r="M114" s="495">
        <f t="shared" si="62"/>
        <v>0</v>
      </c>
    </row>
    <row r="115" spans="1:13" s="537" customFormat="1" ht="60" customHeight="1" x14ac:dyDescent="0.2">
      <c r="A115" s="487" t="s">
        <v>469</v>
      </c>
      <c r="B115" s="488"/>
      <c r="C115" s="509">
        <f>C79</f>
        <v>0</v>
      </c>
      <c r="D115" s="509">
        <f>D79</f>
        <v>0</v>
      </c>
      <c r="E115" s="490">
        <f t="shared" si="61"/>
        <v>0</v>
      </c>
      <c r="F115" s="509">
        <f>F79</f>
        <v>0</v>
      </c>
      <c r="G115" s="490">
        <f t="shared" si="62"/>
        <v>0</v>
      </c>
      <c r="H115" s="509">
        <f>H79</f>
        <v>0</v>
      </c>
      <c r="I115" s="490">
        <f t="shared" si="62"/>
        <v>0</v>
      </c>
      <c r="J115" s="509">
        <f>J79</f>
        <v>0</v>
      </c>
      <c r="K115" s="490">
        <f t="shared" si="62"/>
        <v>0</v>
      </c>
      <c r="L115" s="509">
        <f>L79</f>
        <v>0</v>
      </c>
      <c r="M115" s="490">
        <f t="shared" si="62"/>
        <v>0</v>
      </c>
    </row>
    <row r="116" spans="1:13" s="491" customFormat="1" ht="30" customHeight="1" x14ac:dyDescent="0.25">
      <c r="A116" s="510" t="s">
        <v>389</v>
      </c>
      <c r="B116" s="538" t="s">
        <v>470</v>
      </c>
      <c r="C116" s="511"/>
      <c r="D116" s="511"/>
      <c r="E116" s="512">
        <f t="shared" si="61"/>
        <v>0</v>
      </c>
      <c r="F116" s="513" t="s">
        <v>11</v>
      </c>
      <c r="G116" s="516" t="s">
        <v>11</v>
      </c>
      <c r="H116" s="513" t="s">
        <v>11</v>
      </c>
      <c r="I116" s="516" t="s">
        <v>11</v>
      </c>
      <c r="J116" s="513" t="s">
        <v>11</v>
      </c>
      <c r="K116" s="516" t="s">
        <v>11</v>
      </c>
      <c r="L116" s="513" t="s">
        <v>11</v>
      </c>
      <c r="M116" s="516" t="s">
        <v>11</v>
      </c>
    </row>
    <row r="117" spans="1:13" s="491" customFormat="1" ht="24.95" customHeight="1" x14ac:dyDescent="0.25">
      <c r="A117" s="519" t="s">
        <v>122</v>
      </c>
      <c r="B117" s="499"/>
      <c r="C117" s="520">
        <f>IF(C116=0,0,C122/C116)</f>
        <v>0</v>
      </c>
      <c r="D117" s="520">
        <f>IF(D116=0,0,D122/D116)</f>
        <v>0</v>
      </c>
      <c r="E117" s="516" t="s">
        <v>11</v>
      </c>
      <c r="F117" s="517">
        <f>ROUND(IF(AVERAGE(C117,D117)&gt;1,1,AVERAGE(C117,D117)),4)</f>
        <v>0</v>
      </c>
      <c r="G117" s="516" t="s">
        <v>11</v>
      </c>
      <c r="H117" s="517">
        <f>F117</f>
        <v>0</v>
      </c>
      <c r="I117" s="516" t="s">
        <v>11</v>
      </c>
      <c r="J117" s="517">
        <f>H117</f>
        <v>0</v>
      </c>
      <c r="K117" s="516" t="s">
        <v>11</v>
      </c>
      <c r="L117" s="517">
        <f>J117</f>
        <v>0</v>
      </c>
      <c r="M117" s="516" t="s">
        <v>11</v>
      </c>
    </row>
    <row r="118" spans="1:13" ht="24.95" customHeight="1" x14ac:dyDescent="0.25">
      <c r="A118" s="462" t="s">
        <v>243</v>
      </c>
      <c r="B118" s="514"/>
      <c r="C118" s="522" t="s">
        <v>11</v>
      </c>
      <c r="D118" s="522" t="s">
        <v>11</v>
      </c>
      <c r="E118" s="522" t="s">
        <v>11</v>
      </c>
      <c r="F118" s="513">
        <f>F119+F120+F121</f>
        <v>0</v>
      </c>
      <c r="G118" s="522" t="s">
        <v>11</v>
      </c>
      <c r="H118" s="513">
        <f>H119+H120+H121</f>
        <v>0</v>
      </c>
      <c r="I118" s="522" t="s">
        <v>11</v>
      </c>
      <c r="J118" s="513">
        <f>J119+J120+J121</f>
        <v>0</v>
      </c>
      <c r="K118" s="522" t="s">
        <v>11</v>
      </c>
      <c r="L118" s="513">
        <f>L119+L120+L121</f>
        <v>0</v>
      </c>
      <c r="M118" s="522" t="s">
        <v>11</v>
      </c>
    </row>
    <row r="119" spans="1:13" ht="24.95" customHeight="1" x14ac:dyDescent="0.25">
      <c r="A119" s="474" t="s">
        <v>244</v>
      </c>
      <c r="B119" s="523"/>
      <c r="C119" s="513" t="s">
        <v>11</v>
      </c>
      <c r="D119" s="513" t="s">
        <v>11</v>
      </c>
      <c r="E119" s="524" t="s">
        <v>11</v>
      </c>
      <c r="F119" s="513"/>
      <c r="G119" s="524" t="s">
        <v>11</v>
      </c>
      <c r="H119" s="513"/>
      <c r="I119" s="524" t="s">
        <v>11</v>
      </c>
      <c r="J119" s="513"/>
      <c r="K119" s="524" t="s">
        <v>11</v>
      </c>
      <c r="L119" s="525"/>
      <c r="M119" s="524" t="s">
        <v>11</v>
      </c>
    </row>
    <row r="120" spans="1:13" ht="24.95" customHeight="1" x14ac:dyDescent="0.25">
      <c r="A120" s="474" t="s">
        <v>7</v>
      </c>
      <c r="B120" s="523"/>
      <c r="C120" s="513" t="s">
        <v>11</v>
      </c>
      <c r="D120" s="513" t="s">
        <v>11</v>
      </c>
      <c r="E120" s="524" t="s">
        <v>11</v>
      </c>
      <c r="F120" s="513"/>
      <c r="G120" s="524" t="s">
        <v>11</v>
      </c>
      <c r="H120" s="513"/>
      <c r="I120" s="524" t="s">
        <v>11</v>
      </c>
      <c r="J120" s="513"/>
      <c r="K120" s="524" t="s">
        <v>11</v>
      </c>
      <c r="L120" s="513"/>
      <c r="M120" s="524" t="s">
        <v>11</v>
      </c>
    </row>
    <row r="121" spans="1:13" ht="24.95" customHeight="1" x14ac:dyDescent="0.25">
      <c r="A121" s="474" t="s">
        <v>392</v>
      </c>
      <c r="B121" s="523"/>
      <c r="C121" s="513" t="s">
        <v>11</v>
      </c>
      <c r="D121" s="513" t="s">
        <v>11</v>
      </c>
      <c r="E121" s="524" t="s">
        <v>11</v>
      </c>
      <c r="F121" s="513"/>
      <c r="G121" s="524" t="s">
        <v>11</v>
      </c>
      <c r="H121" s="513"/>
      <c r="I121" s="524" t="s">
        <v>11</v>
      </c>
      <c r="J121" s="513"/>
      <c r="K121" s="524" t="s">
        <v>11</v>
      </c>
      <c r="L121" s="525"/>
      <c r="M121" s="524" t="s">
        <v>11</v>
      </c>
    </row>
    <row r="122" spans="1:13" s="491" customFormat="1" ht="24.95" customHeight="1" x14ac:dyDescent="0.25">
      <c r="A122" s="475" t="s">
        <v>393</v>
      </c>
      <c r="B122" s="539"/>
      <c r="C122" s="540"/>
      <c r="D122" s="540"/>
      <c r="E122" s="529">
        <f t="shared" ref="E122" si="89">IF(C122=0,0,D122/C122)</f>
        <v>0</v>
      </c>
      <c r="F122" s="540">
        <f>ROUND(F115*F117+F118,0)</f>
        <v>0</v>
      </c>
      <c r="G122" s="529">
        <f t="shared" ref="G122:M122" si="90">IF(D122=0,0,F122/D122)</f>
        <v>0</v>
      </c>
      <c r="H122" s="540">
        <f>ROUND(H115*H117+H118,0)</f>
        <v>0</v>
      </c>
      <c r="I122" s="529">
        <f t="shared" si="90"/>
        <v>0</v>
      </c>
      <c r="J122" s="540">
        <f>ROUND(J115*J117+J118,0)</f>
        <v>0</v>
      </c>
      <c r="K122" s="529">
        <f t="shared" si="90"/>
        <v>0</v>
      </c>
      <c r="L122" s="540">
        <f>ROUND(L115*L117+L118,0)</f>
        <v>0</v>
      </c>
      <c r="M122" s="529">
        <f t="shared" si="90"/>
        <v>0</v>
      </c>
    </row>
    <row r="123" spans="1:13" x14ac:dyDescent="0.25">
      <c r="E123" s="541"/>
      <c r="F123" s="541"/>
      <c r="G123" s="541"/>
    </row>
  </sheetData>
  <mergeCells count="16">
    <mergeCell ref="H5:H6"/>
    <mergeCell ref="I5:I6"/>
    <mergeCell ref="J5:J6"/>
    <mergeCell ref="K5:K6"/>
    <mergeCell ref="L5:L6"/>
    <mergeCell ref="M5:M6"/>
    <mergeCell ref="A1:M1"/>
    <mergeCell ref="K2:M2"/>
    <mergeCell ref="A3:M3"/>
    <mergeCell ref="I4:J4"/>
    <mergeCell ref="L4:M4"/>
    <mergeCell ref="A5:A6"/>
    <mergeCell ref="B5:B6"/>
    <mergeCell ref="C5:E5"/>
    <mergeCell ref="F5:F6"/>
    <mergeCell ref="G5:G6"/>
  </mergeCells>
  <pageMargins left="0" right="0" top="0" bottom="0" header="0" footer="0"/>
  <pageSetup paperSize="9" scale="42" fitToHeight="0" orientation="portrait" horizontalDpi="300" verticalDpi="300" r:id="rId1"/>
  <rowBreaks count="2" manualBreakCount="2">
    <brk id="42" max="16383" man="1"/>
    <brk id="78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activeCell="A2" sqref="A2"/>
    </sheetView>
  </sheetViews>
  <sheetFormatPr defaultRowHeight="15.75" x14ac:dyDescent="0.2"/>
  <cols>
    <col min="1" max="1" width="36.85546875" style="544" customWidth="1"/>
    <col min="2" max="2" width="14.85546875" style="544" customWidth="1"/>
    <col min="3" max="3" width="14.7109375" style="544" customWidth="1"/>
    <col min="4" max="4" width="10.7109375" style="544" customWidth="1"/>
    <col min="5" max="5" width="14.5703125" style="554" customWidth="1"/>
    <col min="6" max="6" width="10.7109375" style="554" customWidth="1"/>
    <col min="7" max="7" width="13.28515625" style="543" customWidth="1"/>
    <col min="8" max="8" width="10.7109375" style="543" customWidth="1"/>
    <col min="9" max="9" width="14.85546875" style="555" customWidth="1"/>
    <col min="10" max="10" width="10.7109375" style="555" customWidth="1"/>
    <col min="11" max="11" width="15.85546875" style="555" customWidth="1"/>
    <col min="12" max="12" width="10.7109375" style="555" customWidth="1"/>
    <col min="13" max="13" width="15.5703125" style="555" customWidth="1"/>
    <col min="14" max="14" width="10.7109375" style="555" customWidth="1"/>
    <col min="15" max="16384" width="9.140625" style="555"/>
  </cols>
  <sheetData>
    <row r="1" spans="1:14" s="543" customFormat="1" x14ac:dyDescent="0.2">
      <c r="A1" s="542">
        <v>146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</row>
    <row r="2" spans="1:14" s="543" customFormat="1" ht="36" customHeight="1" x14ac:dyDescent="0.2">
      <c r="A2" s="544"/>
      <c r="B2" s="544"/>
      <c r="C2" s="544"/>
      <c r="D2" s="544"/>
      <c r="M2" s="545" t="s">
        <v>471</v>
      </c>
      <c r="N2" s="545"/>
    </row>
    <row r="3" spans="1:14" s="543" customFormat="1" ht="21" customHeight="1" x14ac:dyDescent="0.2">
      <c r="A3" s="546" t="s">
        <v>472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</row>
    <row r="4" spans="1:14" s="543" customFormat="1" x14ac:dyDescent="0.2">
      <c r="A4" s="547"/>
      <c r="B4" s="547"/>
      <c r="C4" s="547"/>
      <c r="D4" s="547"/>
      <c r="E4" s="547"/>
      <c r="F4" s="547"/>
      <c r="N4" s="548" t="s">
        <v>0</v>
      </c>
    </row>
    <row r="5" spans="1:14" s="543" customFormat="1" ht="42.75" x14ac:dyDescent="0.2">
      <c r="A5" s="3" t="s">
        <v>1</v>
      </c>
      <c r="B5" s="13" t="s">
        <v>25</v>
      </c>
      <c r="C5" s="13" t="s">
        <v>26</v>
      </c>
      <c r="D5" s="13" t="s">
        <v>20</v>
      </c>
      <c r="E5" s="13" t="s">
        <v>27</v>
      </c>
      <c r="F5" s="13" t="s">
        <v>20</v>
      </c>
      <c r="G5" s="13" t="s">
        <v>28</v>
      </c>
      <c r="H5" s="13" t="s">
        <v>20</v>
      </c>
      <c r="I5" s="13" t="s">
        <v>29</v>
      </c>
      <c r="J5" s="13" t="s">
        <v>20</v>
      </c>
      <c r="K5" s="13" t="s">
        <v>30</v>
      </c>
      <c r="L5" s="13" t="s">
        <v>20</v>
      </c>
      <c r="M5" s="13" t="s">
        <v>31</v>
      </c>
      <c r="N5" s="13" t="s">
        <v>20</v>
      </c>
    </row>
    <row r="6" spans="1:14" s="543" customFormat="1" ht="30" x14ac:dyDescent="0.2">
      <c r="A6" s="4" t="s">
        <v>473</v>
      </c>
      <c r="B6" s="549"/>
      <c r="C6" s="549"/>
      <c r="D6" s="223">
        <f>IF(B6=0,0,C6/B6)</f>
        <v>0</v>
      </c>
      <c r="E6" s="549"/>
      <c r="F6" s="223">
        <f>IF(C6=0,0,E6/C6)</f>
        <v>0</v>
      </c>
      <c r="G6" s="549"/>
      <c r="H6" s="223">
        <f>IF(E6=0,0,G6/E6)</f>
        <v>0</v>
      </c>
      <c r="I6" s="549"/>
      <c r="J6" s="223">
        <f>IF(G6=0,0,I6/G6)</f>
        <v>0</v>
      </c>
      <c r="K6" s="549"/>
      <c r="L6" s="223">
        <f>IF(I6=0,0,K6/I6)</f>
        <v>0</v>
      </c>
      <c r="M6" s="549"/>
      <c r="N6" s="223">
        <f>IF(K6=0,0,M6/K6)</f>
        <v>0</v>
      </c>
    </row>
    <row r="7" spans="1:14" s="543" customFormat="1" ht="30" x14ac:dyDescent="0.2">
      <c r="A7" s="4" t="s">
        <v>474</v>
      </c>
      <c r="B7" s="549"/>
      <c r="C7" s="549"/>
      <c r="D7" s="223">
        <f t="shared" ref="D7:D8" si="0">IF(B7=0,0,C7/B7)</f>
        <v>0</v>
      </c>
      <c r="E7" s="549"/>
      <c r="F7" s="223">
        <f t="shared" ref="F7:N8" si="1">IF(C7=0,0,E7/C7)</f>
        <v>0</v>
      </c>
      <c r="G7" s="549">
        <f>(G6*G8)/1000*12</f>
        <v>0</v>
      </c>
      <c r="H7" s="223">
        <f t="shared" si="1"/>
        <v>0</v>
      </c>
      <c r="I7" s="549">
        <f>(I6*I8)/1000*12</f>
        <v>0</v>
      </c>
      <c r="J7" s="223">
        <f t="shared" si="1"/>
        <v>0</v>
      </c>
      <c r="K7" s="549">
        <f>(K6*K8)/1000*12</f>
        <v>0</v>
      </c>
      <c r="L7" s="223">
        <f t="shared" si="1"/>
        <v>0</v>
      </c>
      <c r="M7" s="549">
        <f>(M6*M8)/1000*12</f>
        <v>0</v>
      </c>
      <c r="N7" s="223">
        <f t="shared" si="1"/>
        <v>0</v>
      </c>
    </row>
    <row r="8" spans="1:14" s="543" customFormat="1" ht="30" x14ac:dyDescent="0.2">
      <c r="A8" s="4" t="s">
        <v>475</v>
      </c>
      <c r="B8" s="549">
        <f>IF(B6=0,0,((B7/12)/B6)*1000)</f>
        <v>0</v>
      </c>
      <c r="C8" s="549">
        <f>IF(C6=0,0,((C7/12)/C6)*1000)</f>
        <v>0</v>
      </c>
      <c r="D8" s="223">
        <f t="shared" si="0"/>
        <v>0</v>
      </c>
      <c r="E8" s="549">
        <f>IF(E6=0,0,((E7/12)/E6)*1000)</f>
        <v>0</v>
      </c>
      <c r="F8" s="223">
        <f t="shared" si="1"/>
        <v>0</v>
      </c>
      <c r="G8" s="549">
        <f>ROUND(AVERAGE(C8,E8),0)</f>
        <v>0</v>
      </c>
      <c r="H8" s="223">
        <f t="shared" si="1"/>
        <v>0</v>
      </c>
      <c r="I8" s="549">
        <f>G8</f>
        <v>0</v>
      </c>
      <c r="J8" s="223">
        <f t="shared" si="1"/>
        <v>0</v>
      </c>
      <c r="K8" s="549">
        <f>I8</f>
        <v>0</v>
      </c>
      <c r="L8" s="223">
        <f t="shared" si="1"/>
        <v>0</v>
      </c>
      <c r="M8" s="549">
        <f>K8</f>
        <v>0</v>
      </c>
      <c r="N8" s="223">
        <f t="shared" si="1"/>
        <v>0</v>
      </c>
    </row>
    <row r="9" spans="1:14" s="543" customFormat="1" x14ac:dyDescent="0.2">
      <c r="A9" s="8" t="s">
        <v>122</v>
      </c>
      <c r="B9" s="550">
        <f>IF(B7=0,0,(B17+C16)/B7)</f>
        <v>0</v>
      </c>
      <c r="C9" s="550">
        <f>IF(C7=0,0,(C17+E16)/C7)</f>
        <v>0</v>
      </c>
      <c r="D9" s="551" t="s">
        <v>11</v>
      </c>
      <c r="E9" s="550">
        <f>IF(E7=0,0,(E17+G16)/E7)</f>
        <v>0</v>
      </c>
      <c r="F9" s="551" t="s">
        <v>11</v>
      </c>
      <c r="G9" s="17">
        <f>IF(AVERAGE(B9,C9,E9)&gt;1,1,AVERAGE(B9,C9,E9))</f>
        <v>0</v>
      </c>
      <c r="H9" s="551" t="s">
        <v>11</v>
      </c>
      <c r="I9" s="17">
        <f>G9</f>
        <v>0</v>
      </c>
      <c r="J9" s="551" t="s">
        <v>11</v>
      </c>
      <c r="K9" s="17">
        <f>I9</f>
        <v>0</v>
      </c>
      <c r="L9" s="551" t="s">
        <v>11</v>
      </c>
      <c r="M9" s="17">
        <f>K9</f>
        <v>0</v>
      </c>
      <c r="N9" s="551" t="s">
        <v>11</v>
      </c>
    </row>
    <row r="10" spans="1:14" s="543" customFormat="1" ht="28.5" x14ac:dyDescent="0.2">
      <c r="A10" s="6" t="s">
        <v>6</v>
      </c>
      <c r="B10" s="552" t="s">
        <v>11</v>
      </c>
      <c r="C10" s="552" t="s">
        <v>11</v>
      </c>
      <c r="D10" s="552" t="s">
        <v>11</v>
      </c>
      <c r="E10" s="552" t="s">
        <v>11</v>
      </c>
      <c r="F10" s="552" t="s">
        <v>11</v>
      </c>
      <c r="G10" s="552">
        <f>G11+G12+G13+G14</f>
        <v>0</v>
      </c>
      <c r="H10" s="552" t="s">
        <v>11</v>
      </c>
      <c r="I10" s="552">
        <f>I11+I12+I13+I14</f>
        <v>0</v>
      </c>
      <c r="J10" s="552" t="s">
        <v>11</v>
      </c>
      <c r="K10" s="552">
        <f>K11+K12+K13+K14</f>
        <v>0</v>
      </c>
      <c r="L10" s="552" t="s">
        <v>11</v>
      </c>
      <c r="M10" s="552">
        <f>M11+M12+M13+M14</f>
        <v>0</v>
      </c>
      <c r="N10" s="552" t="s">
        <v>11</v>
      </c>
    </row>
    <row r="11" spans="1:14" s="543" customFormat="1" ht="30" x14ac:dyDescent="0.2">
      <c r="A11" s="10" t="s">
        <v>8</v>
      </c>
      <c r="B11" s="549" t="s">
        <v>11</v>
      </c>
      <c r="C11" s="549" t="s">
        <v>11</v>
      </c>
      <c r="D11" s="549" t="s">
        <v>11</v>
      </c>
      <c r="E11" s="549" t="s">
        <v>11</v>
      </c>
      <c r="F11" s="549" t="s">
        <v>11</v>
      </c>
      <c r="G11" s="549"/>
      <c r="H11" s="549" t="s">
        <v>11</v>
      </c>
      <c r="I11" s="549"/>
      <c r="J11" s="549" t="s">
        <v>11</v>
      </c>
      <c r="K11" s="549"/>
      <c r="L11" s="549" t="s">
        <v>11</v>
      </c>
      <c r="M11" s="549"/>
      <c r="N11" s="549" t="s">
        <v>11</v>
      </c>
    </row>
    <row r="12" spans="1:14" s="543" customFormat="1" ht="30" x14ac:dyDescent="0.2">
      <c r="A12" s="10" t="s">
        <v>9</v>
      </c>
      <c r="B12" s="549" t="s">
        <v>11</v>
      </c>
      <c r="C12" s="549" t="s">
        <v>11</v>
      </c>
      <c r="D12" s="549" t="s">
        <v>11</v>
      </c>
      <c r="E12" s="549" t="s">
        <v>11</v>
      </c>
      <c r="F12" s="549" t="s">
        <v>11</v>
      </c>
      <c r="G12" s="549"/>
      <c r="H12" s="549" t="s">
        <v>11</v>
      </c>
      <c r="I12" s="549"/>
      <c r="J12" s="549" t="s">
        <v>11</v>
      </c>
      <c r="K12" s="549"/>
      <c r="L12" s="549" t="s">
        <v>11</v>
      </c>
      <c r="M12" s="549"/>
      <c r="N12" s="549" t="s">
        <v>11</v>
      </c>
    </row>
    <row r="13" spans="1:14" s="543" customFormat="1" x14ac:dyDescent="0.2">
      <c r="A13" s="10" t="s">
        <v>7</v>
      </c>
      <c r="B13" s="549" t="s">
        <v>11</v>
      </c>
      <c r="C13" s="549" t="s">
        <v>11</v>
      </c>
      <c r="D13" s="549" t="s">
        <v>11</v>
      </c>
      <c r="E13" s="549" t="s">
        <v>11</v>
      </c>
      <c r="F13" s="549" t="s">
        <v>11</v>
      </c>
      <c r="G13" s="549"/>
      <c r="H13" s="549" t="s">
        <v>11</v>
      </c>
      <c r="I13" s="549"/>
      <c r="J13" s="549" t="s">
        <v>11</v>
      </c>
      <c r="K13" s="549"/>
      <c r="L13" s="549" t="s">
        <v>11</v>
      </c>
      <c r="M13" s="549"/>
      <c r="N13" s="549" t="s">
        <v>11</v>
      </c>
    </row>
    <row r="14" spans="1:14" s="543" customFormat="1" ht="45" x14ac:dyDescent="0.2">
      <c r="A14" s="10" t="s">
        <v>21</v>
      </c>
      <c r="B14" s="549" t="s">
        <v>11</v>
      </c>
      <c r="C14" s="549" t="s">
        <v>11</v>
      </c>
      <c r="D14" s="549" t="s">
        <v>11</v>
      </c>
      <c r="E14" s="549" t="s">
        <v>11</v>
      </c>
      <c r="F14" s="549" t="s">
        <v>11</v>
      </c>
      <c r="G14" s="549"/>
      <c r="H14" s="549" t="s">
        <v>11</v>
      </c>
      <c r="I14" s="549"/>
      <c r="J14" s="549" t="s">
        <v>11</v>
      </c>
      <c r="K14" s="549"/>
      <c r="L14" s="549" t="s">
        <v>11</v>
      </c>
      <c r="M14" s="549"/>
      <c r="N14" s="549" t="s">
        <v>11</v>
      </c>
    </row>
    <row r="15" spans="1:14" s="543" customFormat="1" ht="28.5" x14ac:dyDescent="0.2">
      <c r="A15" s="23" t="s">
        <v>476</v>
      </c>
      <c r="B15" s="553"/>
      <c r="C15" s="553"/>
      <c r="D15" s="294">
        <f t="shared" ref="D15:D17" si="2">IF(B15=0,0,C15/B15)</f>
        <v>0</v>
      </c>
      <c r="E15" s="553"/>
      <c r="F15" s="294">
        <f t="shared" ref="F15:H17" si="3">IF(C15=0,0,E15/C15)</f>
        <v>0</v>
      </c>
      <c r="G15" s="553">
        <f>ROUND(G16+G17+G10,0)</f>
        <v>0</v>
      </c>
      <c r="H15" s="294">
        <f t="shared" si="3"/>
        <v>0</v>
      </c>
      <c r="I15" s="553">
        <f>ROUND(I16+I17+I10,0)</f>
        <v>0</v>
      </c>
      <c r="J15" s="294">
        <f t="shared" ref="J15:J17" si="4">IF(G15=0,0,I15/G15)</f>
        <v>0</v>
      </c>
      <c r="K15" s="553">
        <f>ROUND(K16+K17+K10,0)</f>
        <v>0</v>
      </c>
      <c r="L15" s="294">
        <f t="shared" ref="L15:L17" si="5">IF(I15=0,0,K15/I15)</f>
        <v>0</v>
      </c>
      <c r="M15" s="553">
        <f>ROUND(M16+M17+M10,0)</f>
        <v>0</v>
      </c>
      <c r="N15" s="294">
        <f t="shared" ref="N15:N17" si="6">IF(K15=0,0,M15/K15)</f>
        <v>0</v>
      </c>
    </row>
    <row r="16" spans="1:14" s="543" customFormat="1" x14ac:dyDescent="0.2">
      <c r="A16" s="10" t="s">
        <v>477</v>
      </c>
      <c r="B16" s="549"/>
      <c r="C16" s="549"/>
      <c r="D16" s="223">
        <f t="shared" si="2"/>
        <v>0</v>
      </c>
      <c r="E16" s="549"/>
      <c r="F16" s="223">
        <f t="shared" si="3"/>
        <v>0</v>
      </c>
      <c r="G16" s="549"/>
      <c r="H16" s="223">
        <f t="shared" si="3"/>
        <v>0</v>
      </c>
      <c r="I16" s="549">
        <f>(G9*G7)/12</f>
        <v>0</v>
      </c>
      <c r="J16" s="223">
        <f t="shared" si="4"/>
        <v>0</v>
      </c>
      <c r="K16" s="549">
        <f>(I9*I7)/12</f>
        <v>0</v>
      </c>
      <c r="L16" s="223">
        <f t="shared" si="5"/>
        <v>0</v>
      </c>
      <c r="M16" s="549">
        <f>(K9*K7)/12</f>
        <v>0</v>
      </c>
      <c r="N16" s="223">
        <f t="shared" si="6"/>
        <v>0</v>
      </c>
    </row>
    <row r="17" spans="1:14" s="543" customFormat="1" x14ac:dyDescent="0.2">
      <c r="A17" s="10" t="s">
        <v>478</v>
      </c>
      <c r="B17" s="549">
        <f>B15-B16</f>
        <v>0</v>
      </c>
      <c r="C17" s="549">
        <f>C15-C16</f>
        <v>0</v>
      </c>
      <c r="D17" s="223">
        <f t="shared" si="2"/>
        <v>0</v>
      </c>
      <c r="E17" s="549">
        <f>E15-E16</f>
        <v>0</v>
      </c>
      <c r="F17" s="223">
        <f t="shared" si="3"/>
        <v>0</v>
      </c>
      <c r="G17" s="549">
        <f>((G9*G7)/12)*11</f>
        <v>0</v>
      </c>
      <c r="H17" s="223">
        <f t="shared" si="3"/>
        <v>0</v>
      </c>
      <c r="I17" s="549">
        <f>((I9*I7)/12)*11</f>
        <v>0</v>
      </c>
      <c r="J17" s="223">
        <f t="shared" si="4"/>
        <v>0</v>
      </c>
      <c r="K17" s="549">
        <f>((K9*K7)/12)*11</f>
        <v>0</v>
      </c>
      <c r="L17" s="223">
        <f t="shared" si="5"/>
        <v>0</v>
      </c>
      <c r="M17" s="549">
        <f>((M9*M7)/12)*11</f>
        <v>0</v>
      </c>
      <c r="N17" s="223">
        <f t="shared" si="6"/>
        <v>0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72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zoomScale="80" zoomScaleNormal="80" zoomScaleSheetLayoutView="85" workbookViewId="0">
      <selection activeCell="A2" sqref="A2"/>
    </sheetView>
  </sheetViews>
  <sheetFormatPr defaultColWidth="8.85546875" defaultRowHeight="15" x14ac:dyDescent="0.25"/>
  <cols>
    <col min="1" max="1" width="50.42578125" style="557" customWidth="1"/>
    <col min="2" max="2" width="15.5703125" style="557" customWidth="1"/>
    <col min="3" max="3" width="17" style="557" customWidth="1"/>
    <col min="4" max="4" width="17.85546875" style="557" customWidth="1"/>
    <col min="5" max="5" width="11.7109375" style="557" customWidth="1"/>
    <col min="6" max="6" width="15.85546875" style="557" customWidth="1"/>
    <col min="7" max="7" width="12.140625" style="557" customWidth="1"/>
    <col min="8" max="8" width="17.7109375" style="557" customWidth="1"/>
    <col min="9" max="9" width="12.140625" style="557" customWidth="1"/>
    <col min="10" max="10" width="20" style="557" customWidth="1"/>
    <col min="11" max="11" width="12" style="557" customWidth="1"/>
    <col min="12" max="12" width="20.28515625" style="557" customWidth="1"/>
    <col min="13" max="13" width="11.7109375" style="557" customWidth="1"/>
    <col min="14" max="16384" width="8.85546875" style="557"/>
  </cols>
  <sheetData>
    <row r="1" spans="1:13" ht="18.75" x14ac:dyDescent="0.3">
      <c r="A1" s="556">
        <v>147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</row>
    <row r="2" spans="1:13" ht="41.25" customHeight="1" x14ac:dyDescent="0.25">
      <c r="K2" s="558"/>
      <c r="L2" s="559" t="s">
        <v>479</v>
      </c>
      <c r="M2" s="559"/>
    </row>
    <row r="3" spans="1:13" s="561" customFormat="1" ht="30.75" customHeight="1" x14ac:dyDescent="0.2">
      <c r="A3" s="560" t="s">
        <v>480</v>
      </c>
      <c r="B3" s="560"/>
      <c r="C3" s="560"/>
      <c r="D3" s="560"/>
      <c r="E3" s="560"/>
      <c r="F3" s="560"/>
      <c r="G3" s="560"/>
      <c r="H3" s="560"/>
      <c r="I3" s="560"/>
      <c r="J3" s="560"/>
      <c r="K3" s="560"/>
      <c r="L3" s="560"/>
      <c r="M3" s="560"/>
    </row>
    <row r="4" spans="1:13" ht="21" customHeight="1" x14ac:dyDescent="0.3">
      <c r="I4" s="562"/>
      <c r="L4" s="563" t="s">
        <v>226</v>
      </c>
      <c r="M4" s="563"/>
    </row>
    <row r="5" spans="1:13" ht="38.25" customHeight="1" x14ac:dyDescent="0.25">
      <c r="A5" s="376" t="s">
        <v>227</v>
      </c>
      <c r="B5" s="377" t="s">
        <v>228</v>
      </c>
      <c r="C5" s="378" t="s">
        <v>229</v>
      </c>
      <c r="D5" s="378"/>
      <c r="E5" s="378"/>
      <c r="F5" s="376" t="s">
        <v>28</v>
      </c>
      <c r="G5" s="376" t="s">
        <v>230</v>
      </c>
      <c r="H5" s="376" t="s">
        <v>29</v>
      </c>
      <c r="I5" s="376" t="s">
        <v>230</v>
      </c>
      <c r="J5" s="376" t="s">
        <v>30</v>
      </c>
      <c r="K5" s="376" t="s">
        <v>230</v>
      </c>
      <c r="L5" s="376" t="s">
        <v>31</v>
      </c>
      <c r="M5" s="376" t="s">
        <v>230</v>
      </c>
    </row>
    <row r="6" spans="1:13" ht="37.5" x14ac:dyDescent="0.25">
      <c r="A6" s="376"/>
      <c r="B6" s="379"/>
      <c r="C6" s="380" t="s">
        <v>231</v>
      </c>
      <c r="D6" s="380" t="s">
        <v>232</v>
      </c>
      <c r="E6" s="380" t="s">
        <v>230</v>
      </c>
      <c r="F6" s="376"/>
      <c r="G6" s="376"/>
      <c r="H6" s="376"/>
      <c r="I6" s="376"/>
      <c r="J6" s="376"/>
      <c r="K6" s="376"/>
      <c r="L6" s="376"/>
      <c r="M6" s="376"/>
    </row>
    <row r="7" spans="1:13" ht="56.25" x14ac:dyDescent="0.25">
      <c r="A7" s="564" t="s">
        <v>481</v>
      </c>
      <c r="B7" s="565" t="s">
        <v>482</v>
      </c>
      <c r="C7" s="566"/>
      <c r="D7" s="566"/>
      <c r="E7" s="567">
        <f>IF(C7=0,0,D7/C7)</f>
        <v>0</v>
      </c>
      <c r="F7" s="568">
        <f>D7</f>
        <v>0</v>
      </c>
      <c r="G7" s="569">
        <f>IF(D7=0,0,F7/D7)</f>
        <v>0</v>
      </c>
      <c r="H7" s="568">
        <f>F7</f>
        <v>0</v>
      </c>
      <c r="I7" s="569">
        <f>IF(F7=0,0,H7/F7)</f>
        <v>0</v>
      </c>
      <c r="J7" s="568">
        <f>H7</f>
        <v>0</v>
      </c>
      <c r="K7" s="569">
        <f>IF(H7=0,0,J7/H7)</f>
        <v>0</v>
      </c>
      <c r="L7" s="568">
        <f>J7</f>
        <v>0</v>
      </c>
      <c r="M7" s="569">
        <f>IF(J7=0,0,L7/J7)</f>
        <v>0</v>
      </c>
    </row>
    <row r="8" spans="1:13" ht="24.95" customHeight="1" x14ac:dyDescent="0.25">
      <c r="A8" s="564" t="s">
        <v>483</v>
      </c>
      <c r="B8" s="565"/>
      <c r="C8" s="570">
        <f>IF(C7=0,0,C9/C7)</f>
        <v>0</v>
      </c>
      <c r="D8" s="570">
        <f>IF(D7=0,0,D9/D7)</f>
        <v>0</v>
      </c>
      <c r="E8" s="571" t="s">
        <v>11</v>
      </c>
      <c r="F8" s="570">
        <f>ROUND(AVERAGE(D8,C8),4)</f>
        <v>0</v>
      </c>
      <c r="G8" s="571" t="s">
        <v>11</v>
      </c>
      <c r="H8" s="570">
        <f>F8</f>
        <v>0</v>
      </c>
      <c r="I8" s="571" t="s">
        <v>11</v>
      </c>
      <c r="J8" s="570">
        <f>H8</f>
        <v>0</v>
      </c>
      <c r="K8" s="571" t="s">
        <v>11</v>
      </c>
      <c r="L8" s="570">
        <f>J8</f>
        <v>0</v>
      </c>
      <c r="M8" s="571" t="s">
        <v>11</v>
      </c>
    </row>
    <row r="9" spans="1:13" ht="39.950000000000003" customHeight="1" x14ac:dyDescent="0.25">
      <c r="A9" s="564" t="s">
        <v>388</v>
      </c>
      <c r="B9" s="565" t="s">
        <v>484</v>
      </c>
      <c r="C9" s="566"/>
      <c r="D9" s="566"/>
      <c r="E9" s="567">
        <f>IF(C9=0,0,D9/C9)</f>
        <v>0</v>
      </c>
      <c r="F9" s="572">
        <f>ROUND((F7*F8),0)</f>
        <v>0</v>
      </c>
      <c r="G9" s="569">
        <f t="shared" ref="G9:M9" si="0">IF(D9=0,0,F9/D9)</f>
        <v>0</v>
      </c>
      <c r="H9" s="572">
        <f>ROUND((H7*H8),0)</f>
        <v>0</v>
      </c>
      <c r="I9" s="569">
        <f t="shared" si="0"/>
        <v>0</v>
      </c>
      <c r="J9" s="572">
        <f>ROUND((J7*J8),0)</f>
        <v>0</v>
      </c>
      <c r="K9" s="569">
        <f t="shared" si="0"/>
        <v>0</v>
      </c>
      <c r="L9" s="572">
        <f>ROUND((L7*L8),0)</f>
        <v>0</v>
      </c>
      <c r="M9" s="569">
        <f t="shared" si="0"/>
        <v>0</v>
      </c>
    </row>
    <row r="10" spans="1:13" s="577" customFormat="1" ht="24.95" customHeight="1" x14ac:dyDescent="0.2">
      <c r="A10" s="573" t="s">
        <v>280</v>
      </c>
      <c r="B10" s="574"/>
      <c r="C10" s="575">
        <f>IF(C9=0,0,C16/C9)</f>
        <v>0</v>
      </c>
      <c r="D10" s="575">
        <f>IF(D9=0,0,D16/D9)</f>
        <v>0</v>
      </c>
      <c r="E10" s="571" t="s">
        <v>11</v>
      </c>
      <c r="F10" s="576">
        <f>ROUND(AVERAGE(C10,D10),4)</f>
        <v>0</v>
      </c>
      <c r="G10" s="571" t="s">
        <v>11</v>
      </c>
      <c r="H10" s="576">
        <f>F10</f>
        <v>0</v>
      </c>
      <c r="I10" s="571" t="s">
        <v>11</v>
      </c>
      <c r="J10" s="576">
        <f>H10</f>
        <v>0</v>
      </c>
      <c r="K10" s="571" t="s">
        <v>11</v>
      </c>
      <c r="L10" s="576">
        <f>J10</f>
        <v>0</v>
      </c>
      <c r="M10" s="571" t="s">
        <v>11</v>
      </c>
    </row>
    <row r="11" spans="1:13" s="580" customFormat="1" ht="24.95" customHeight="1" x14ac:dyDescent="0.25">
      <c r="A11" s="578" t="s">
        <v>4</v>
      </c>
      <c r="B11" s="565"/>
      <c r="C11" s="576">
        <f>IF(C16=0,0,C17/C16)</f>
        <v>0</v>
      </c>
      <c r="D11" s="576">
        <f>IF(D16=0,0,D17/D16)</f>
        <v>0</v>
      </c>
      <c r="E11" s="571" t="s">
        <v>11</v>
      </c>
      <c r="F11" s="579">
        <f>ROUND(IF(AVERAGE(D11)&gt;1,1,AVERAGE(D11)),4)</f>
        <v>0</v>
      </c>
      <c r="G11" s="571" t="s">
        <v>11</v>
      </c>
      <c r="H11" s="579">
        <f>F11</f>
        <v>0</v>
      </c>
      <c r="I11" s="571" t="s">
        <v>11</v>
      </c>
      <c r="J11" s="579">
        <f>H11</f>
        <v>0</v>
      </c>
      <c r="K11" s="571" t="s">
        <v>11</v>
      </c>
      <c r="L11" s="579">
        <f>J11</f>
        <v>0</v>
      </c>
      <c r="M11" s="571" t="s">
        <v>11</v>
      </c>
    </row>
    <row r="12" spans="1:13" s="580" customFormat="1" ht="37.5" x14ac:dyDescent="0.25">
      <c r="A12" s="395" t="s">
        <v>5</v>
      </c>
      <c r="B12" s="565"/>
      <c r="C12" s="581" t="s">
        <v>11</v>
      </c>
      <c r="D12" s="581" t="s">
        <v>11</v>
      </c>
      <c r="E12" s="571" t="s">
        <v>11</v>
      </c>
      <c r="F12" s="582">
        <f>ROUND(F9*F10*F11,0)</f>
        <v>0</v>
      </c>
      <c r="G12" s="571" t="s">
        <v>11</v>
      </c>
      <c r="H12" s="582">
        <f>ROUND(H9*H10*H11,0)</f>
        <v>0</v>
      </c>
      <c r="I12" s="571" t="s">
        <v>11</v>
      </c>
      <c r="J12" s="582">
        <f>ROUND(J9*J10*J11,0)</f>
        <v>0</v>
      </c>
      <c r="K12" s="571" t="s">
        <v>11</v>
      </c>
      <c r="L12" s="582">
        <f>ROUND(L9*L10*L11,0)</f>
        <v>0</v>
      </c>
      <c r="M12" s="571" t="s">
        <v>11</v>
      </c>
    </row>
    <row r="13" spans="1:13" s="580" customFormat="1" ht="24.95" customHeight="1" x14ac:dyDescent="0.25">
      <c r="A13" s="395" t="s">
        <v>243</v>
      </c>
      <c r="B13" s="565"/>
      <c r="C13" s="581" t="s">
        <v>11</v>
      </c>
      <c r="D13" s="581" t="s">
        <v>11</v>
      </c>
      <c r="E13" s="571" t="s">
        <v>11</v>
      </c>
      <c r="F13" s="583">
        <f>ROUND(F14+F15,0)</f>
        <v>0</v>
      </c>
      <c r="G13" s="571" t="s">
        <v>11</v>
      </c>
      <c r="H13" s="583">
        <f>ROUND(H14+H15,0)</f>
        <v>0</v>
      </c>
      <c r="I13" s="571" t="s">
        <v>11</v>
      </c>
      <c r="J13" s="583">
        <f>ROUND(J14+J15,0)</f>
        <v>0</v>
      </c>
      <c r="K13" s="571" t="s">
        <v>11</v>
      </c>
      <c r="L13" s="583">
        <f>ROUND(L14+L15,0)</f>
        <v>0</v>
      </c>
      <c r="M13" s="571" t="s">
        <v>11</v>
      </c>
    </row>
    <row r="14" spans="1:13" s="580" customFormat="1" ht="24.95" customHeight="1" x14ac:dyDescent="0.25">
      <c r="A14" s="397" t="s">
        <v>244</v>
      </c>
      <c r="B14" s="565"/>
      <c r="C14" s="581" t="s">
        <v>11</v>
      </c>
      <c r="D14" s="581" t="s">
        <v>11</v>
      </c>
      <c r="E14" s="571" t="s">
        <v>11</v>
      </c>
      <c r="F14" s="583"/>
      <c r="G14" s="571" t="s">
        <v>11</v>
      </c>
      <c r="H14" s="583"/>
      <c r="I14" s="571" t="s">
        <v>11</v>
      </c>
      <c r="J14" s="583"/>
      <c r="K14" s="571" t="s">
        <v>11</v>
      </c>
      <c r="L14" s="583"/>
      <c r="M14" s="571" t="s">
        <v>11</v>
      </c>
    </row>
    <row r="15" spans="1:13" s="580" customFormat="1" ht="24.95" customHeight="1" x14ac:dyDescent="0.25">
      <c r="A15" s="397" t="s">
        <v>485</v>
      </c>
      <c r="B15" s="565"/>
      <c r="C15" s="581" t="s">
        <v>11</v>
      </c>
      <c r="D15" s="581" t="s">
        <v>11</v>
      </c>
      <c r="E15" s="571" t="s">
        <v>11</v>
      </c>
      <c r="F15" s="583"/>
      <c r="G15" s="571" t="s">
        <v>11</v>
      </c>
      <c r="H15" s="583"/>
      <c r="I15" s="571" t="s">
        <v>11</v>
      </c>
      <c r="J15" s="583"/>
      <c r="K15" s="571" t="s">
        <v>11</v>
      </c>
      <c r="L15" s="583"/>
      <c r="M15" s="571" t="s">
        <v>11</v>
      </c>
    </row>
    <row r="16" spans="1:13" s="577" customFormat="1" ht="31.5" customHeight="1" x14ac:dyDescent="0.2">
      <c r="A16" s="584" t="s">
        <v>486</v>
      </c>
      <c r="B16" s="574" t="s">
        <v>487</v>
      </c>
      <c r="C16" s="566"/>
      <c r="D16" s="566"/>
      <c r="E16" s="567">
        <f>IF(C16=0,0,D16/C16)</f>
        <v>0</v>
      </c>
      <c r="F16" s="571" t="s">
        <v>11</v>
      </c>
      <c r="G16" s="571" t="s">
        <v>11</v>
      </c>
      <c r="H16" s="571" t="s">
        <v>11</v>
      </c>
      <c r="I16" s="571" t="s">
        <v>11</v>
      </c>
      <c r="J16" s="571" t="s">
        <v>11</v>
      </c>
      <c r="K16" s="571" t="s">
        <v>11</v>
      </c>
      <c r="L16" s="571" t="s">
        <v>11</v>
      </c>
      <c r="M16" s="571" t="s">
        <v>11</v>
      </c>
    </row>
    <row r="17" spans="1:13" ht="30" customHeight="1" x14ac:dyDescent="0.25">
      <c r="A17" s="399" t="s">
        <v>250</v>
      </c>
      <c r="B17" s="585"/>
      <c r="C17" s="586"/>
      <c r="D17" s="586"/>
      <c r="E17" s="587">
        <f>IF(C17=0,0,D17/C17)</f>
        <v>0</v>
      </c>
      <c r="F17" s="586">
        <f>ROUND(F12+F13,0)</f>
        <v>0</v>
      </c>
      <c r="G17" s="588">
        <f>IF(D17=0,0,F17/D17)</f>
        <v>0</v>
      </c>
      <c r="H17" s="586">
        <f>ROUND(H12+H13,0)</f>
        <v>0</v>
      </c>
      <c r="I17" s="588">
        <f>IF(F17=0,0,H17/F17)</f>
        <v>0</v>
      </c>
      <c r="J17" s="586">
        <f>ROUND(J12+J13,0)</f>
        <v>0</v>
      </c>
      <c r="K17" s="588">
        <f>IF(H17=0,0,J17/H17)</f>
        <v>0</v>
      </c>
      <c r="L17" s="586">
        <f>ROUND(L12+L13,0)</f>
        <v>0</v>
      </c>
      <c r="M17" s="588">
        <f>IF(J17=0,0,L17/J17)</f>
        <v>0</v>
      </c>
    </row>
  </sheetData>
  <mergeCells count="14">
    <mergeCell ref="J5:J6"/>
    <mergeCell ref="K5:K6"/>
    <mergeCell ref="L5:L6"/>
    <mergeCell ref="M5:M6"/>
    <mergeCell ref="A1:M1"/>
    <mergeCell ref="L2:M2"/>
    <mergeCell ref="L4:M4"/>
    <mergeCell ref="A5:A6"/>
    <mergeCell ref="B5:B6"/>
    <mergeCell ref="C5:E5"/>
    <mergeCell ref="F5:F6"/>
    <mergeCell ref="G5:G6"/>
    <mergeCell ref="H5:H6"/>
    <mergeCell ref="I5:I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1" fitToHeight="0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zoomScale="80" zoomScaleNormal="80" zoomScaleSheetLayoutView="85" workbookViewId="0">
      <selection activeCell="A2" sqref="A2"/>
    </sheetView>
  </sheetViews>
  <sheetFormatPr defaultColWidth="8.85546875" defaultRowHeight="15" x14ac:dyDescent="0.25"/>
  <cols>
    <col min="1" max="1" width="55.7109375" style="557" customWidth="1"/>
    <col min="2" max="2" width="16.5703125" style="557" customWidth="1"/>
    <col min="3" max="3" width="17" style="557" customWidth="1"/>
    <col min="4" max="4" width="17.85546875" style="557" customWidth="1"/>
    <col min="5" max="5" width="11.7109375" style="557" customWidth="1"/>
    <col min="6" max="6" width="15.85546875" style="557" customWidth="1"/>
    <col min="7" max="7" width="12.140625" style="557" customWidth="1"/>
    <col min="8" max="8" width="17.7109375" style="557" customWidth="1"/>
    <col min="9" max="9" width="12.140625" style="557" customWidth="1"/>
    <col min="10" max="10" width="20" style="557" customWidth="1"/>
    <col min="11" max="11" width="12" style="557" customWidth="1"/>
    <col min="12" max="12" width="20.28515625" style="557" customWidth="1"/>
    <col min="13" max="13" width="11.7109375" style="557" customWidth="1"/>
    <col min="14" max="14" width="8.85546875" style="590"/>
    <col min="15" max="16384" width="8.85546875" style="557"/>
  </cols>
  <sheetData>
    <row r="1" spans="1:15" ht="18.75" x14ac:dyDescent="0.3">
      <c r="A1" s="589">
        <v>148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</row>
    <row r="2" spans="1:15" ht="36.75" customHeight="1" x14ac:dyDescent="0.25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2"/>
      <c r="L2" s="593" t="s">
        <v>488</v>
      </c>
      <c r="M2" s="593"/>
    </row>
    <row r="3" spans="1:15" s="561" customFormat="1" ht="30.75" customHeight="1" x14ac:dyDescent="0.2">
      <c r="A3" s="594" t="s">
        <v>489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5"/>
    </row>
    <row r="4" spans="1:15" s="561" customFormat="1" ht="30" x14ac:dyDescent="0.3">
      <c r="A4" s="594"/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563" t="s">
        <v>226</v>
      </c>
      <c r="M4" s="563"/>
      <c r="N4" s="595"/>
    </row>
    <row r="5" spans="1:15" ht="39.75" customHeight="1" x14ac:dyDescent="0.25">
      <c r="A5" s="376" t="s">
        <v>490</v>
      </c>
      <c r="B5" s="377" t="s">
        <v>228</v>
      </c>
      <c r="C5" s="378" t="s">
        <v>229</v>
      </c>
      <c r="D5" s="378"/>
      <c r="E5" s="378"/>
      <c r="F5" s="376" t="s">
        <v>28</v>
      </c>
      <c r="G5" s="376" t="s">
        <v>230</v>
      </c>
      <c r="H5" s="376" t="s">
        <v>29</v>
      </c>
      <c r="I5" s="376" t="s">
        <v>230</v>
      </c>
      <c r="J5" s="376" t="s">
        <v>30</v>
      </c>
      <c r="K5" s="376" t="s">
        <v>230</v>
      </c>
      <c r="L5" s="376" t="s">
        <v>31</v>
      </c>
      <c r="M5" s="376" t="s">
        <v>230</v>
      </c>
    </row>
    <row r="6" spans="1:15" ht="37.5" x14ac:dyDescent="0.25">
      <c r="A6" s="376"/>
      <c r="B6" s="379"/>
      <c r="C6" s="380" t="s">
        <v>231</v>
      </c>
      <c r="D6" s="380" t="s">
        <v>232</v>
      </c>
      <c r="E6" s="380" t="s">
        <v>230</v>
      </c>
      <c r="F6" s="376"/>
      <c r="G6" s="376"/>
      <c r="H6" s="376"/>
      <c r="I6" s="376"/>
      <c r="J6" s="376"/>
      <c r="K6" s="376"/>
      <c r="L6" s="376"/>
      <c r="M6" s="376"/>
    </row>
    <row r="7" spans="1:15" ht="39.950000000000003" customHeight="1" x14ac:dyDescent="0.25">
      <c r="A7" s="564" t="s">
        <v>491</v>
      </c>
      <c r="B7" s="565" t="s">
        <v>492</v>
      </c>
      <c r="C7" s="566"/>
      <c r="D7" s="566"/>
      <c r="E7" s="567">
        <f>IF(C7=0,0,D7/C7)</f>
        <v>0</v>
      </c>
      <c r="F7" s="566"/>
      <c r="G7" s="567">
        <f>IF(D7=0,0,F7/D7)</f>
        <v>0</v>
      </c>
      <c r="H7" s="568">
        <f>F7</f>
        <v>0</v>
      </c>
      <c r="I7" s="567">
        <f>IF(F7=0,0,H7/F7)</f>
        <v>0</v>
      </c>
      <c r="J7" s="568">
        <f>H7</f>
        <v>0</v>
      </c>
      <c r="K7" s="567">
        <f>IF(H7=0,0,J7/H7)</f>
        <v>0</v>
      </c>
      <c r="L7" s="568">
        <f>J7</f>
        <v>0</v>
      </c>
      <c r="M7" s="567">
        <f>IF(J7=0,0,L7/J7)</f>
        <v>0</v>
      </c>
      <c r="N7" s="596"/>
      <c r="O7" s="597"/>
    </row>
    <row r="8" spans="1:15" ht="24.95" customHeight="1" x14ac:dyDescent="0.25">
      <c r="A8" s="564" t="s">
        <v>483</v>
      </c>
      <c r="B8" s="565"/>
      <c r="C8" s="598">
        <f t="shared" ref="C8:D8" si="0">IF(C7=0,0,C9/C7)</f>
        <v>0</v>
      </c>
      <c r="D8" s="598">
        <f t="shared" si="0"/>
        <v>0</v>
      </c>
      <c r="E8" s="599" t="s">
        <v>11</v>
      </c>
      <c r="F8" s="598">
        <f>IF(F7=0,0,F9/F7)</f>
        <v>0</v>
      </c>
      <c r="G8" s="599" t="s">
        <v>11</v>
      </c>
      <c r="H8" s="598">
        <f>ROUND(AVERAGE(F8,D8,C8),5)</f>
        <v>0</v>
      </c>
      <c r="I8" s="599" t="s">
        <v>11</v>
      </c>
      <c r="J8" s="598">
        <f>H8</f>
        <v>0</v>
      </c>
      <c r="K8" s="599" t="s">
        <v>11</v>
      </c>
      <c r="L8" s="598">
        <f>J8</f>
        <v>0</v>
      </c>
      <c r="M8" s="599" t="s">
        <v>11</v>
      </c>
      <c r="N8" s="600"/>
    </row>
    <row r="9" spans="1:15" ht="29.25" customHeight="1" x14ac:dyDescent="0.25">
      <c r="A9" s="564" t="s">
        <v>388</v>
      </c>
      <c r="B9" s="565" t="s">
        <v>493</v>
      </c>
      <c r="C9" s="566"/>
      <c r="D9" s="566"/>
      <c r="E9" s="567">
        <f>IF(C9=0,0,D9/C9)</f>
        <v>0</v>
      </c>
      <c r="F9" s="566"/>
      <c r="G9" s="567">
        <f>IF(D9=0,0,F9/D9)</f>
        <v>0</v>
      </c>
      <c r="H9" s="568">
        <f>ROUND(H7*H8/100,0)</f>
        <v>0</v>
      </c>
      <c r="I9" s="567">
        <f>IF(F9=0,0,H9/F9)</f>
        <v>0</v>
      </c>
      <c r="J9" s="568">
        <f>ROUND(J7*J8/100,0)</f>
        <v>0</v>
      </c>
      <c r="K9" s="567">
        <f>IF(H9=0,0,J9/H9)</f>
        <v>0</v>
      </c>
      <c r="L9" s="568">
        <f>ROUND(L7*L8/100,0)</f>
        <v>0</v>
      </c>
      <c r="M9" s="567">
        <f>IF(J9=0,0,L9/J9)</f>
        <v>0</v>
      </c>
      <c r="N9" s="600"/>
    </row>
    <row r="10" spans="1:15" s="580" customFormat="1" ht="24.95" customHeight="1" x14ac:dyDescent="0.25">
      <c r="A10" s="578" t="s">
        <v>4</v>
      </c>
      <c r="B10" s="565"/>
      <c r="C10" s="601">
        <f>IF(C16=0,0,C17/C16)</f>
        <v>0</v>
      </c>
      <c r="D10" s="601">
        <f>IF(D16=0,0,D17/D16)</f>
        <v>0</v>
      </c>
      <c r="E10" s="602" t="s">
        <v>11</v>
      </c>
      <c r="F10" s="570">
        <f>ROUND(IF(AVERAGE(C10,D10)&gt;1,1,AVERAGE(C10,D10)),4)</f>
        <v>0</v>
      </c>
      <c r="G10" s="602" t="s">
        <v>11</v>
      </c>
      <c r="H10" s="570">
        <f>F10</f>
        <v>0</v>
      </c>
      <c r="I10" s="602" t="s">
        <v>11</v>
      </c>
      <c r="J10" s="570">
        <f>H10</f>
        <v>0</v>
      </c>
      <c r="K10" s="602" t="s">
        <v>11</v>
      </c>
      <c r="L10" s="570">
        <f>J10</f>
        <v>0</v>
      </c>
      <c r="M10" s="602" t="s">
        <v>11</v>
      </c>
      <c r="N10" s="600"/>
    </row>
    <row r="11" spans="1:15" ht="39.950000000000003" customHeight="1" x14ac:dyDescent="0.25">
      <c r="A11" s="564" t="s">
        <v>494</v>
      </c>
      <c r="B11" s="565"/>
      <c r="C11" s="568">
        <f>C7*C8*C10/100</f>
        <v>0</v>
      </c>
      <c r="D11" s="568">
        <f>D7*D8*D10/100</f>
        <v>0</v>
      </c>
      <c r="E11" s="567">
        <f>IF(C11=0,0,D11/C11)</f>
        <v>0</v>
      </c>
      <c r="F11" s="568">
        <f>ROUND(F7*F8*F10/100,0)</f>
        <v>0</v>
      </c>
      <c r="G11" s="567">
        <f>IF(D11=0,0,F11/D11)</f>
        <v>0</v>
      </c>
      <c r="H11" s="568">
        <f>ROUND(H7*H8*H10/100,0)</f>
        <v>0</v>
      </c>
      <c r="I11" s="567">
        <f>IF(F11=0,0,H11/F11)</f>
        <v>0</v>
      </c>
      <c r="J11" s="568">
        <f>ROUND(J7*J8*J10/100,0)</f>
        <v>0</v>
      </c>
      <c r="K11" s="567">
        <f>IF(H11=0,0,J11/H11)</f>
        <v>0</v>
      </c>
      <c r="L11" s="568">
        <f>ROUND(L7*L8*L10/100,0)</f>
        <v>0</v>
      </c>
      <c r="M11" s="567">
        <f>IF(J11=0,0,L11/J11)</f>
        <v>0</v>
      </c>
      <c r="N11" s="600"/>
    </row>
    <row r="12" spans="1:15" ht="39.950000000000003" customHeight="1" x14ac:dyDescent="0.25">
      <c r="A12" s="564" t="s">
        <v>495</v>
      </c>
      <c r="B12" s="565"/>
      <c r="C12" s="602" t="s">
        <v>11</v>
      </c>
      <c r="D12" s="568">
        <f>IF(D11&gt;C17*1.1,C17*1.1,D11)</f>
        <v>0</v>
      </c>
      <c r="E12" s="602" t="s">
        <v>11</v>
      </c>
      <c r="F12" s="568">
        <f>ROUND(IF(F11&gt;D9*1.1,D9*1.1,F11),0)</f>
        <v>0</v>
      </c>
      <c r="G12" s="567">
        <f>IF(D12=0,0,F12/D12)</f>
        <v>0</v>
      </c>
      <c r="H12" s="568">
        <f>ROUND(IF(H11&gt;F9*1.1,F9*1.1,H11),0)</f>
        <v>0</v>
      </c>
      <c r="I12" s="567">
        <f>IF(F12=0,0,H12/F12)</f>
        <v>0</v>
      </c>
      <c r="J12" s="568">
        <f>ROUND(IF(J11&gt;H9*1.1,H9*1.1,J11),0)</f>
        <v>0</v>
      </c>
      <c r="K12" s="567">
        <f>IF(H12=0,0,J12/H12)</f>
        <v>0</v>
      </c>
      <c r="L12" s="568">
        <f>ROUND(IF(L11&gt;J9*1.1,J9*1.1,L11),0)</f>
        <v>0</v>
      </c>
      <c r="M12" s="567">
        <f>IF(J12=0,0,L12/J12)</f>
        <v>0</v>
      </c>
      <c r="N12" s="600"/>
    </row>
    <row r="13" spans="1:15" s="580" customFormat="1" ht="24.95" customHeight="1" x14ac:dyDescent="0.25">
      <c r="A13" s="578" t="s">
        <v>243</v>
      </c>
      <c r="B13" s="565"/>
      <c r="C13" s="602" t="s">
        <v>11</v>
      </c>
      <c r="D13" s="602" t="s">
        <v>11</v>
      </c>
      <c r="E13" s="602" t="s">
        <v>11</v>
      </c>
      <c r="F13" s="568">
        <f>F14+F15</f>
        <v>0</v>
      </c>
      <c r="G13" s="602" t="s">
        <v>11</v>
      </c>
      <c r="H13" s="568">
        <f>H14+H15</f>
        <v>0</v>
      </c>
      <c r="I13" s="602" t="s">
        <v>11</v>
      </c>
      <c r="J13" s="568">
        <f>J14+J15</f>
        <v>0</v>
      </c>
      <c r="K13" s="602" t="s">
        <v>11</v>
      </c>
      <c r="L13" s="568">
        <f>L14+L15</f>
        <v>0</v>
      </c>
      <c r="M13" s="602" t="s">
        <v>11</v>
      </c>
      <c r="N13" s="600"/>
    </row>
    <row r="14" spans="1:15" s="580" customFormat="1" ht="24.95" customHeight="1" x14ac:dyDescent="0.25">
      <c r="A14" s="397" t="s">
        <v>244</v>
      </c>
      <c r="B14" s="565"/>
      <c r="C14" s="602" t="s">
        <v>11</v>
      </c>
      <c r="D14" s="602" t="s">
        <v>11</v>
      </c>
      <c r="E14" s="602"/>
      <c r="F14" s="603"/>
      <c r="G14" s="602"/>
      <c r="H14" s="604"/>
      <c r="I14" s="602"/>
      <c r="J14" s="604"/>
      <c r="K14" s="602"/>
      <c r="L14" s="604"/>
      <c r="M14" s="602"/>
      <c r="N14" s="600"/>
    </row>
    <row r="15" spans="1:15" s="580" customFormat="1" ht="24.95" customHeight="1" x14ac:dyDescent="0.25">
      <c r="A15" s="397" t="s">
        <v>7</v>
      </c>
      <c r="B15" s="565"/>
      <c r="C15" s="602" t="s">
        <v>11</v>
      </c>
      <c r="D15" s="602" t="s">
        <v>11</v>
      </c>
      <c r="E15" s="602"/>
      <c r="F15" s="605"/>
      <c r="G15" s="602"/>
      <c r="H15" s="605"/>
      <c r="I15" s="602"/>
      <c r="J15" s="605"/>
      <c r="K15" s="602"/>
      <c r="L15" s="605"/>
      <c r="M15" s="602"/>
      <c r="N15" s="600"/>
    </row>
    <row r="16" spans="1:15" s="577" customFormat="1" ht="30" customHeight="1" x14ac:dyDescent="0.2">
      <c r="A16" s="584" t="s">
        <v>486</v>
      </c>
      <c r="B16" s="574" t="s">
        <v>496</v>
      </c>
      <c r="C16" s="566"/>
      <c r="D16" s="566"/>
      <c r="E16" s="567">
        <f>IF(C16=0,0,D16/C16)</f>
        <v>0</v>
      </c>
      <c r="F16" s="602" t="s">
        <v>11</v>
      </c>
      <c r="G16" s="606" t="s">
        <v>11</v>
      </c>
      <c r="H16" s="568" t="s">
        <v>11</v>
      </c>
      <c r="I16" s="606" t="s">
        <v>11</v>
      </c>
      <c r="J16" s="568" t="s">
        <v>11</v>
      </c>
      <c r="K16" s="606" t="s">
        <v>11</v>
      </c>
      <c r="L16" s="568" t="s">
        <v>11</v>
      </c>
      <c r="M16" s="606" t="s">
        <v>11</v>
      </c>
      <c r="N16" s="600"/>
    </row>
    <row r="17" spans="1:14" s="580" customFormat="1" ht="30" customHeight="1" x14ac:dyDescent="0.25">
      <c r="A17" s="399" t="s">
        <v>250</v>
      </c>
      <c r="B17" s="607"/>
      <c r="C17" s="586"/>
      <c r="D17" s="586"/>
      <c r="E17" s="587">
        <f>IF(C17=0,0,D17/C17)</f>
        <v>0</v>
      </c>
      <c r="F17" s="586">
        <f>ROUND(F12+F13,0)</f>
        <v>0</v>
      </c>
      <c r="G17" s="587">
        <f>IF(D17=0,0,F17/D17)</f>
        <v>0</v>
      </c>
      <c r="H17" s="586">
        <f>ROUND(H12+H13,0)</f>
        <v>0</v>
      </c>
      <c r="I17" s="587">
        <f>IF(F17=0,0,H17/F17)</f>
        <v>0</v>
      </c>
      <c r="J17" s="586">
        <f>ROUND(J12+J13,0)</f>
        <v>0</v>
      </c>
      <c r="K17" s="587">
        <f>IF(H17=0,0,J17/H17)</f>
        <v>0</v>
      </c>
      <c r="L17" s="586">
        <f>ROUND(L12+L13,0)</f>
        <v>0</v>
      </c>
      <c r="M17" s="587">
        <f>IF(J17=0,0,L17/J17)</f>
        <v>0</v>
      </c>
      <c r="N17" s="596"/>
    </row>
    <row r="18" spans="1:14" s="614" customFormat="1" ht="19.5" x14ac:dyDescent="0.25">
      <c r="A18" s="608"/>
      <c r="B18" s="609"/>
      <c r="C18" s="609"/>
      <c r="D18" s="610"/>
      <c r="E18" s="611"/>
      <c r="F18" s="610"/>
      <c r="G18" s="612"/>
      <c r="H18" s="610"/>
      <c r="I18" s="612"/>
      <c r="J18" s="610"/>
      <c r="K18" s="612"/>
      <c r="L18" s="610"/>
      <c r="M18" s="612"/>
      <c r="N18" s="613"/>
    </row>
    <row r="19" spans="1:14" s="615" customFormat="1" ht="63.75" customHeight="1" x14ac:dyDescent="0.3">
      <c r="A19" s="406" t="s">
        <v>497</v>
      </c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613"/>
    </row>
    <row r="23" spans="1:14" x14ac:dyDescent="0.25">
      <c r="B23" s="616"/>
      <c r="C23" s="616"/>
    </row>
    <row r="27" spans="1:14" x14ac:dyDescent="0.25">
      <c r="D27" s="557" t="s">
        <v>498</v>
      </c>
    </row>
  </sheetData>
  <mergeCells count="15">
    <mergeCell ref="J5:J6"/>
    <mergeCell ref="K5:K6"/>
    <mergeCell ref="L5:L6"/>
    <mergeCell ref="M5:M6"/>
    <mergeCell ref="A19:M19"/>
    <mergeCell ref="A1:M1"/>
    <mergeCell ref="L2:M2"/>
    <mergeCell ref="L4:M4"/>
    <mergeCell ref="A5:A6"/>
    <mergeCell ref="B5:B6"/>
    <mergeCell ref="C5:E5"/>
    <mergeCell ref="F5:F6"/>
    <mergeCell ref="G5:G6"/>
    <mergeCell ref="H5:H6"/>
    <mergeCell ref="I5:I6"/>
  </mergeCells>
  <printOptions horizontalCentered="1"/>
  <pageMargins left="0.31496062992125984" right="0.31496062992125984" top="0.35433070866141736" bottom="0.35433070866141736" header="0" footer="0"/>
  <pageSetup paperSize="9" scale="59" fitToHeight="0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Normal="100" workbookViewId="0">
      <selection activeCell="A2" sqref="A2"/>
    </sheetView>
  </sheetViews>
  <sheetFormatPr defaultRowHeight="15.75" x14ac:dyDescent="0.2"/>
  <cols>
    <col min="1" max="1" width="52.5703125" style="302" customWidth="1"/>
    <col min="2" max="2" width="14.85546875" style="302" customWidth="1"/>
    <col min="3" max="3" width="14.7109375" style="302" customWidth="1"/>
    <col min="4" max="4" width="10.7109375" style="302" customWidth="1"/>
    <col min="5" max="5" width="14.5703125" style="337" customWidth="1"/>
    <col min="6" max="6" width="10.7109375" style="337" customWidth="1"/>
    <col min="7" max="7" width="13.28515625" style="301" customWidth="1"/>
    <col min="8" max="8" width="10.7109375" style="301" customWidth="1"/>
    <col min="9" max="9" width="14.85546875" style="319" customWidth="1"/>
    <col min="10" max="10" width="10.7109375" style="319" customWidth="1"/>
    <col min="11" max="11" width="15.85546875" style="319" customWidth="1"/>
    <col min="12" max="12" width="10.7109375" style="319" customWidth="1"/>
    <col min="13" max="13" width="15.5703125" style="319" customWidth="1"/>
    <col min="14" max="14" width="10.7109375" style="319" customWidth="1"/>
    <col min="15" max="16384" width="9.140625" style="319"/>
  </cols>
  <sheetData>
    <row r="1" spans="1:14" s="301" customFormat="1" x14ac:dyDescent="0.2">
      <c r="A1" s="300">
        <v>149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2" spans="1:14" s="301" customFormat="1" ht="37.5" customHeight="1" x14ac:dyDescent="0.2">
      <c r="A2" s="302"/>
      <c r="B2" s="302"/>
      <c r="C2" s="302"/>
      <c r="D2" s="302"/>
      <c r="M2" s="339" t="s">
        <v>499</v>
      </c>
      <c r="N2" s="339"/>
    </row>
    <row r="3" spans="1:14" s="301" customFormat="1" ht="18.75" x14ac:dyDescent="0.2">
      <c r="A3" s="304" t="s">
        <v>500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</row>
    <row r="4" spans="1:14" s="301" customFormat="1" x14ac:dyDescent="0.2">
      <c r="A4" s="305"/>
      <c r="B4" s="305"/>
      <c r="C4" s="305"/>
      <c r="D4" s="305"/>
      <c r="E4" s="305"/>
      <c r="F4" s="305"/>
      <c r="N4" s="306" t="s">
        <v>0</v>
      </c>
    </row>
    <row r="5" spans="1:14" s="301" customFormat="1" ht="42.75" x14ac:dyDescent="0.2">
      <c r="A5" s="307" t="s">
        <v>1</v>
      </c>
      <c r="B5" s="308" t="s">
        <v>25</v>
      </c>
      <c r="C5" s="308" t="s">
        <v>26</v>
      </c>
      <c r="D5" s="308" t="s">
        <v>20</v>
      </c>
      <c r="E5" s="308" t="s">
        <v>27</v>
      </c>
      <c r="F5" s="308" t="s">
        <v>20</v>
      </c>
      <c r="G5" s="308" t="s">
        <v>28</v>
      </c>
      <c r="H5" s="308" t="s">
        <v>20</v>
      </c>
      <c r="I5" s="308" t="s">
        <v>29</v>
      </c>
      <c r="J5" s="308" t="s">
        <v>20</v>
      </c>
      <c r="K5" s="308" t="s">
        <v>30</v>
      </c>
      <c r="L5" s="308" t="s">
        <v>20</v>
      </c>
      <c r="M5" s="308" t="s">
        <v>31</v>
      </c>
      <c r="N5" s="308" t="s">
        <v>20</v>
      </c>
    </row>
    <row r="6" spans="1:14" s="301" customFormat="1" ht="45" x14ac:dyDescent="0.2">
      <c r="A6" s="340" t="s">
        <v>501</v>
      </c>
      <c r="B6" s="318"/>
      <c r="C6" s="318"/>
      <c r="D6" s="223">
        <f>IF(B6=0,0,C6/B6)</f>
        <v>0</v>
      </c>
      <c r="E6" s="318"/>
      <c r="F6" s="223">
        <f>IF(C6=0,0,E6/C6)</f>
        <v>0</v>
      </c>
      <c r="G6" s="318">
        <f>ROUND(E6*106%,0)</f>
        <v>0</v>
      </c>
      <c r="H6" s="223">
        <f>IF(E6=0,0,G6/E6)</f>
        <v>0</v>
      </c>
      <c r="I6" s="318">
        <f>G6</f>
        <v>0</v>
      </c>
      <c r="J6" s="223">
        <f>IF(G6=0,0,I6/G6)</f>
        <v>0</v>
      </c>
      <c r="K6" s="318">
        <f>C6</f>
        <v>0</v>
      </c>
      <c r="L6" s="223">
        <f>IF(I6=0,0,K6/I6)</f>
        <v>0</v>
      </c>
      <c r="M6" s="318">
        <f>K6</f>
        <v>0</v>
      </c>
      <c r="N6" s="223">
        <f>IF(K6=0,0,M6/K6)</f>
        <v>0</v>
      </c>
    </row>
    <row r="7" spans="1:14" s="301" customFormat="1" x14ac:dyDescent="0.2">
      <c r="A7" s="354" t="s">
        <v>502</v>
      </c>
      <c r="B7" s="318"/>
      <c r="C7" s="318"/>
      <c r="D7" s="223">
        <f t="shared" ref="D7:D8" si="0">IF(B7=0,0,C7/B7)</f>
        <v>0</v>
      </c>
      <c r="E7" s="318"/>
      <c r="F7" s="223">
        <f t="shared" ref="F7:F8" si="1">IF(C7=0,0,E7/C7)</f>
        <v>0</v>
      </c>
      <c r="G7" s="318">
        <f>G6-G8</f>
        <v>0</v>
      </c>
      <c r="H7" s="223">
        <f t="shared" ref="H7:H8" si="2">IF(E7=0,0,G7/E7)</f>
        <v>0</v>
      </c>
      <c r="I7" s="318">
        <f>I6-I8</f>
        <v>0</v>
      </c>
      <c r="J7" s="223">
        <f t="shared" ref="J7:J8" si="3">IF(G7=0,0,I7/G7)</f>
        <v>0</v>
      </c>
      <c r="K7" s="318">
        <f>K6-K8</f>
        <v>0</v>
      </c>
      <c r="L7" s="223">
        <f t="shared" ref="L7:L8" si="4">IF(I7=0,0,K7/I7)</f>
        <v>0</v>
      </c>
      <c r="M7" s="318">
        <f>M6-M8</f>
        <v>0</v>
      </c>
      <c r="N7" s="223">
        <f t="shared" ref="N7:N8" si="5">IF(K7=0,0,M7/K7)</f>
        <v>0</v>
      </c>
    </row>
    <row r="8" spans="1:14" s="301" customFormat="1" ht="45" x14ac:dyDescent="0.2">
      <c r="A8" s="354" t="s">
        <v>503</v>
      </c>
      <c r="B8" s="318">
        <f>B6-B7</f>
        <v>0</v>
      </c>
      <c r="C8" s="318">
        <f>C6-C7</f>
        <v>0</v>
      </c>
      <c r="D8" s="223">
        <f t="shared" si="0"/>
        <v>0</v>
      </c>
      <c r="E8" s="318">
        <f>E6-E7</f>
        <v>0</v>
      </c>
      <c r="F8" s="223">
        <f t="shared" si="1"/>
        <v>0</v>
      </c>
      <c r="G8" s="318">
        <f>E8</f>
        <v>0</v>
      </c>
      <c r="H8" s="223">
        <f t="shared" si="2"/>
        <v>0</v>
      </c>
      <c r="I8" s="318">
        <f>G8</f>
        <v>0</v>
      </c>
      <c r="J8" s="223">
        <f t="shared" si="3"/>
        <v>0</v>
      </c>
      <c r="K8" s="318">
        <f>I8</f>
        <v>0</v>
      </c>
      <c r="L8" s="223">
        <f t="shared" si="4"/>
        <v>0</v>
      </c>
      <c r="M8" s="318">
        <f>K8</f>
        <v>0</v>
      </c>
      <c r="N8" s="223">
        <f t="shared" si="5"/>
        <v>0</v>
      </c>
    </row>
    <row r="9" spans="1:14" s="301" customFormat="1" ht="18" customHeight="1" x14ac:dyDescent="0.2">
      <c r="A9" s="340" t="s">
        <v>504</v>
      </c>
      <c r="B9" s="318"/>
      <c r="C9" s="318"/>
      <c r="D9" s="223">
        <f>IF(B9=0,0,C9/B9)</f>
        <v>0</v>
      </c>
      <c r="E9" s="318"/>
      <c r="F9" s="223">
        <f>IF(C9=0,0,E9/C9)</f>
        <v>0</v>
      </c>
      <c r="G9" s="318">
        <f>ROUND((G7*G12+G8)*G10,0)</f>
        <v>0</v>
      </c>
      <c r="H9" s="223">
        <f>IF(E9=0,0,G9/E9)</f>
        <v>0</v>
      </c>
      <c r="I9" s="318">
        <f>ROUND((I7*I12+I8)*I10,0)</f>
        <v>0</v>
      </c>
      <c r="J9" s="223">
        <f>IF(G9=0,0,I9/G9)</f>
        <v>0</v>
      </c>
      <c r="K9" s="318">
        <f>ROUND((K7*K12+K8)*K10,0)</f>
        <v>0</v>
      </c>
      <c r="L9" s="223">
        <f>IF(I9=0,0,K9/I9)</f>
        <v>0</v>
      </c>
      <c r="M9" s="318">
        <f>ROUND((M7*M12+M8)*M10,0)</f>
        <v>0</v>
      </c>
      <c r="N9" s="223">
        <f>IF(K9=0,0,M9/K9)</f>
        <v>0</v>
      </c>
    </row>
    <row r="10" spans="1:14" s="301" customFormat="1" ht="30" x14ac:dyDescent="0.2">
      <c r="A10" s="617" t="s">
        <v>170</v>
      </c>
      <c r="B10" s="343">
        <f>IF(B6=0,0,B9/B6)</f>
        <v>0</v>
      </c>
      <c r="C10" s="343">
        <f>IF(C6=0,0,C9/C6)</f>
        <v>0</v>
      </c>
      <c r="D10" s="350" t="s">
        <v>11</v>
      </c>
      <c r="E10" s="343">
        <f>IF(E6=0,0,E9/E6/3.5)</f>
        <v>0</v>
      </c>
      <c r="F10" s="350" t="s">
        <v>11</v>
      </c>
      <c r="G10" s="343">
        <f>ROUND(AVERAGE(B10,C10,E10),4)</f>
        <v>0</v>
      </c>
      <c r="H10" s="350" t="s">
        <v>11</v>
      </c>
      <c r="I10" s="343">
        <f>G10</f>
        <v>0</v>
      </c>
      <c r="J10" s="350" t="s">
        <v>11</v>
      </c>
      <c r="K10" s="343">
        <f>I10</f>
        <v>0</v>
      </c>
      <c r="L10" s="350" t="s">
        <v>11</v>
      </c>
      <c r="M10" s="343">
        <f>K10</f>
        <v>0</v>
      </c>
      <c r="N10" s="350" t="s">
        <v>11</v>
      </c>
    </row>
    <row r="11" spans="1:14" s="329" customFormat="1" x14ac:dyDescent="0.2">
      <c r="A11" s="345" t="s">
        <v>122</v>
      </c>
      <c r="B11" s="618">
        <f>IF(B21=0,0,B22/B21)</f>
        <v>0</v>
      </c>
      <c r="C11" s="618">
        <f>IF(C21=0,0,C22/C21)</f>
        <v>0</v>
      </c>
      <c r="D11" s="350" t="s">
        <v>11</v>
      </c>
      <c r="E11" s="618">
        <f>IF(E21=0,0,E22/E21)</f>
        <v>0</v>
      </c>
      <c r="F11" s="350" t="s">
        <v>11</v>
      </c>
      <c r="G11" s="238">
        <f>ROUND(IF(AVERAGE(B11,C11,E11)&gt;1,1,AVERAGE(B11,C11,E11)),4)</f>
        <v>0</v>
      </c>
      <c r="H11" s="350" t="s">
        <v>11</v>
      </c>
      <c r="I11" s="238">
        <f>G11</f>
        <v>0</v>
      </c>
      <c r="J11" s="350" t="s">
        <v>11</v>
      </c>
      <c r="K11" s="238">
        <f>I11</f>
        <v>0</v>
      </c>
      <c r="L11" s="350" t="s">
        <v>11</v>
      </c>
      <c r="M11" s="238">
        <f>K11</f>
        <v>0</v>
      </c>
      <c r="N11" s="350" t="s">
        <v>11</v>
      </c>
    </row>
    <row r="12" spans="1:14" s="329" customFormat="1" x14ac:dyDescent="0.2">
      <c r="A12" s="345" t="s">
        <v>505</v>
      </c>
      <c r="B12" s="350" t="s">
        <v>11</v>
      </c>
      <c r="C12" s="350" t="s">
        <v>11</v>
      </c>
      <c r="D12" s="350" t="s">
        <v>11</v>
      </c>
      <c r="E12" s="350" t="s">
        <v>11</v>
      </c>
      <c r="F12" s="350" t="s">
        <v>11</v>
      </c>
      <c r="G12" s="619">
        <v>3.5</v>
      </c>
      <c r="H12" s="223" t="s">
        <v>11</v>
      </c>
      <c r="I12" s="619">
        <v>3.5</v>
      </c>
      <c r="J12" s="223" t="s">
        <v>11</v>
      </c>
      <c r="K12" s="619">
        <v>3.5</v>
      </c>
      <c r="L12" s="223" t="s">
        <v>11</v>
      </c>
      <c r="M12" s="619">
        <v>3.5</v>
      </c>
      <c r="N12" s="223" t="s">
        <v>11</v>
      </c>
    </row>
    <row r="13" spans="1:14" s="329" customFormat="1" ht="30" x14ac:dyDescent="0.2">
      <c r="A13" s="345" t="s">
        <v>123</v>
      </c>
      <c r="B13" s="355"/>
      <c r="C13" s="355"/>
      <c r="D13" s="355" t="s">
        <v>11</v>
      </c>
      <c r="E13" s="355"/>
      <c r="F13" s="355" t="s">
        <v>11</v>
      </c>
      <c r="G13" s="355"/>
      <c r="H13" s="620" t="s">
        <v>11</v>
      </c>
      <c r="I13" s="355">
        <f>ROUND(G9/12,0)</f>
        <v>0</v>
      </c>
      <c r="J13" s="620" t="s">
        <v>11</v>
      </c>
      <c r="K13" s="355">
        <f>ROUND(I9/12,0)</f>
        <v>0</v>
      </c>
      <c r="L13" s="620" t="s">
        <v>11</v>
      </c>
      <c r="M13" s="355">
        <f>ROUND(K9/12,0)</f>
        <v>0</v>
      </c>
      <c r="N13" s="620" t="s">
        <v>11</v>
      </c>
    </row>
    <row r="14" spans="1:14" s="329" customFormat="1" x14ac:dyDescent="0.2">
      <c r="A14" s="340" t="s">
        <v>5</v>
      </c>
      <c r="B14" s="350" t="s">
        <v>11</v>
      </c>
      <c r="C14" s="350" t="s">
        <v>11</v>
      </c>
      <c r="D14" s="350" t="s">
        <v>11</v>
      </c>
      <c r="E14" s="350" t="s">
        <v>11</v>
      </c>
      <c r="F14" s="350" t="s">
        <v>11</v>
      </c>
      <c r="G14" s="318">
        <f>ROUND(G9*G11+G13-I13,0)</f>
        <v>0</v>
      </c>
      <c r="H14" s="223" t="s">
        <v>11</v>
      </c>
      <c r="I14" s="318">
        <f>ROUND(I9*I11+I13-K13,0)</f>
        <v>0</v>
      </c>
      <c r="J14" s="223" t="s">
        <v>11</v>
      </c>
      <c r="K14" s="318">
        <f>ROUND(K9*K11+K13-M13,0)</f>
        <v>0</v>
      </c>
      <c r="L14" s="223" t="s">
        <v>11</v>
      </c>
      <c r="M14" s="318">
        <f>ROUND(M9*M11+M13-M9/12,0)</f>
        <v>0</v>
      </c>
      <c r="N14" s="223" t="s">
        <v>11</v>
      </c>
    </row>
    <row r="15" spans="1:14" s="301" customFormat="1" ht="28.5" x14ac:dyDescent="0.2">
      <c r="A15" s="351" t="s">
        <v>6</v>
      </c>
      <c r="B15" s="352" t="s">
        <v>11</v>
      </c>
      <c r="C15" s="352" t="s">
        <v>11</v>
      </c>
      <c r="D15" s="352" t="s">
        <v>11</v>
      </c>
      <c r="E15" s="352" t="s">
        <v>11</v>
      </c>
      <c r="F15" s="352" t="s">
        <v>11</v>
      </c>
      <c r="G15" s="310">
        <f>G16+G17+G18+G19+G20</f>
        <v>0</v>
      </c>
      <c r="H15" s="352" t="s">
        <v>11</v>
      </c>
      <c r="I15" s="310">
        <f>I16+I17+I18+I19+I20</f>
        <v>0</v>
      </c>
      <c r="J15" s="352" t="s">
        <v>11</v>
      </c>
      <c r="K15" s="310">
        <f>K16+K17+K18+K19+K20</f>
        <v>0</v>
      </c>
      <c r="L15" s="352" t="s">
        <v>11</v>
      </c>
      <c r="M15" s="310">
        <f>M16+M17+M18+M19+M20</f>
        <v>0</v>
      </c>
      <c r="N15" s="352" t="s">
        <v>11</v>
      </c>
    </row>
    <row r="16" spans="1:14" s="301" customFormat="1" x14ac:dyDescent="0.2">
      <c r="A16" s="354" t="s">
        <v>8</v>
      </c>
      <c r="B16" s="350" t="s">
        <v>11</v>
      </c>
      <c r="C16" s="350" t="s">
        <v>11</v>
      </c>
      <c r="D16" s="350" t="s">
        <v>11</v>
      </c>
      <c r="E16" s="350" t="s">
        <v>11</v>
      </c>
      <c r="F16" s="350" t="s">
        <v>11</v>
      </c>
      <c r="G16" s="318"/>
      <c r="H16" s="350" t="s">
        <v>11</v>
      </c>
      <c r="I16" s="318"/>
      <c r="J16" s="350" t="s">
        <v>11</v>
      </c>
      <c r="K16" s="318"/>
      <c r="L16" s="350" t="s">
        <v>11</v>
      </c>
      <c r="M16" s="318"/>
      <c r="N16" s="350" t="s">
        <v>11</v>
      </c>
    </row>
    <row r="17" spans="1:14" s="301" customFormat="1" ht="16.5" customHeight="1" x14ac:dyDescent="0.2">
      <c r="A17" s="354" t="s">
        <v>9</v>
      </c>
      <c r="B17" s="350" t="s">
        <v>11</v>
      </c>
      <c r="C17" s="350" t="s">
        <v>11</v>
      </c>
      <c r="D17" s="350" t="s">
        <v>11</v>
      </c>
      <c r="E17" s="350" t="s">
        <v>11</v>
      </c>
      <c r="F17" s="350" t="s">
        <v>11</v>
      </c>
      <c r="G17" s="318"/>
      <c r="H17" s="350" t="s">
        <v>11</v>
      </c>
      <c r="I17" s="318"/>
      <c r="J17" s="350" t="s">
        <v>11</v>
      </c>
      <c r="K17" s="318"/>
      <c r="L17" s="350" t="s">
        <v>11</v>
      </c>
      <c r="M17" s="318"/>
      <c r="N17" s="350" t="s">
        <v>11</v>
      </c>
    </row>
    <row r="18" spans="1:14" s="301" customFormat="1" x14ac:dyDescent="0.2">
      <c r="A18" s="354" t="s">
        <v>7</v>
      </c>
      <c r="B18" s="350" t="s">
        <v>11</v>
      </c>
      <c r="C18" s="350" t="s">
        <v>11</v>
      </c>
      <c r="D18" s="350" t="s">
        <v>11</v>
      </c>
      <c r="E18" s="350" t="s">
        <v>11</v>
      </c>
      <c r="F18" s="350" t="s">
        <v>11</v>
      </c>
      <c r="G18" s="318"/>
      <c r="H18" s="350" t="s">
        <v>11</v>
      </c>
      <c r="I18" s="318"/>
      <c r="J18" s="350" t="s">
        <v>11</v>
      </c>
      <c r="K18" s="318"/>
      <c r="L18" s="350" t="s">
        <v>11</v>
      </c>
      <c r="M18" s="318"/>
      <c r="N18" s="350" t="s">
        <v>11</v>
      </c>
    </row>
    <row r="19" spans="1:14" s="301" customFormat="1" x14ac:dyDescent="0.2">
      <c r="A19" s="354" t="s">
        <v>126</v>
      </c>
      <c r="B19" s="350" t="s">
        <v>11</v>
      </c>
      <c r="C19" s="350" t="s">
        <v>11</v>
      </c>
      <c r="D19" s="350" t="s">
        <v>11</v>
      </c>
      <c r="E19" s="350" t="s">
        <v>11</v>
      </c>
      <c r="F19" s="350" t="s">
        <v>11</v>
      </c>
      <c r="G19" s="318"/>
      <c r="H19" s="350" t="s">
        <v>11</v>
      </c>
      <c r="I19" s="318"/>
      <c r="J19" s="350" t="s">
        <v>11</v>
      </c>
      <c r="K19" s="318"/>
      <c r="L19" s="350" t="s">
        <v>11</v>
      </c>
      <c r="M19" s="318"/>
      <c r="N19" s="350" t="s">
        <v>11</v>
      </c>
    </row>
    <row r="20" spans="1:14" s="301" customFormat="1" ht="30" x14ac:dyDescent="0.2">
      <c r="A20" s="354" t="s">
        <v>21</v>
      </c>
      <c r="B20" s="350" t="s">
        <v>11</v>
      </c>
      <c r="C20" s="350" t="s">
        <v>11</v>
      </c>
      <c r="D20" s="350" t="s">
        <v>11</v>
      </c>
      <c r="E20" s="350" t="s">
        <v>11</v>
      </c>
      <c r="F20" s="350" t="s">
        <v>11</v>
      </c>
      <c r="G20" s="318"/>
      <c r="H20" s="350" t="s">
        <v>11</v>
      </c>
      <c r="I20" s="318"/>
      <c r="J20" s="350" t="s">
        <v>11</v>
      </c>
      <c r="K20" s="318"/>
      <c r="L20" s="350" t="s">
        <v>11</v>
      </c>
      <c r="M20" s="318"/>
      <c r="N20" s="350" t="s">
        <v>11</v>
      </c>
    </row>
    <row r="21" spans="1:14" s="301" customFormat="1" x14ac:dyDescent="0.2">
      <c r="A21" s="340" t="s">
        <v>19</v>
      </c>
      <c r="B21" s="318"/>
      <c r="C21" s="318"/>
      <c r="D21" s="223">
        <f>IF(B21=0,0,C21/B21)</f>
        <v>0</v>
      </c>
      <c r="E21" s="318"/>
      <c r="F21" s="223">
        <f>IF(C21=0,0,E21/C21)</f>
        <v>0</v>
      </c>
      <c r="G21" s="318" t="s">
        <v>11</v>
      </c>
      <c r="H21" s="223" t="s">
        <v>11</v>
      </c>
      <c r="I21" s="318" t="s">
        <v>11</v>
      </c>
      <c r="J21" s="223" t="s">
        <v>11</v>
      </c>
      <c r="K21" s="318" t="s">
        <v>11</v>
      </c>
      <c r="L21" s="223" t="s">
        <v>11</v>
      </c>
      <c r="M21" s="318" t="s">
        <v>11</v>
      </c>
      <c r="N21" s="223" t="s">
        <v>11</v>
      </c>
    </row>
    <row r="22" spans="1:14" s="621" customFormat="1" x14ac:dyDescent="0.2">
      <c r="A22" s="361" t="s">
        <v>18</v>
      </c>
      <c r="B22" s="362"/>
      <c r="C22" s="362"/>
      <c r="D22" s="246">
        <f>IF(B22=0,0,C22/B22)</f>
        <v>0</v>
      </c>
      <c r="E22" s="362"/>
      <c r="F22" s="246">
        <f>IF(C22=0,0,E22/C22)</f>
        <v>0</v>
      </c>
      <c r="G22" s="362">
        <f>ROUND(G14+G15,0)</f>
        <v>0</v>
      </c>
      <c r="H22" s="246">
        <f>IF(E22=0,0,G22/E22)</f>
        <v>0</v>
      </c>
      <c r="I22" s="362">
        <f>ROUND(I14+I15,0)</f>
        <v>0</v>
      </c>
      <c r="J22" s="246">
        <f>IF(G22=0,0,I22/G22)</f>
        <v>0</v>
      </c>
      <c r="K22" s="362">
        <f>ROUND(K14+K15,0)</f>
        <v>0</v>
      </c>
      <c r="L22" s="246">
        <f>IF(I22=0,0,K22/I22)</f>
        <v>0</v>
      </c>
      <c r="M22" s="362">
        <f>ROUND(M14+M15,0)</f>
        <v>0</v>
      </c>
      <c r="N22" s="246">
        <f>IF(K22=0,0,M22/K22)</f>
        <v>0</v>
      </c>
    </row>
    <row r="24" spans="1:14" x14ac:dyDescent="0.2">
      <c r="A24" s="622"/>
      <c r="H24" s="623"/>
    </row>
    <row r="25" spans="1:14" x14ac:dyDescent="0.2">
      <c r="A25" s="337"/>
    </row>
    <row r="26" spans="1:14" x14ac:dyDescent="0.2">
      <c r="I26" s="624"/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zoomScaleNormal="100" zoomScaleSheetLayoutView="100" workbookViewId="0">
      <selection activeCell="A2" sqref="A2"/>
    </sheetView>
  </sheetViews>
  <sheetFormatPr defaultRowHeight="15.75" x14ac:dyDescent="0.2"/>
  <cols>
    <col min="1" max="1" width="46" style="41" customWidth="1"/>
    <col min="2" max="2" width="14.42578125" style="41" customWidth="1"/>
    <col min="3" max="3" width="14.5703125" style="66" customWidth="1"/>
    <col min="4" max="4" width="10.7109375" style="66" customWidth="1"/>
    <col min="5" max="5" width="14.42578125" style="40" customWidth="1"/>
    <col min="6" max="6" width="10.7109375" style="40" customWidth="1"/>
    <col min="7" max="7" width="14.85546875" style="67" customWidth="1"/>
    <col min="8" max="8" width="10.7109375" style="67" customWidth="1"/>
    <col min="9" max="9" width="14.85546875" style="67" customWidth="1"/>
    <col min="10" max="10" width="10.7109375" style="67" customWidth="1"/>
    <col min="11" max="11" width="15.85546875" style="67" customWidth="1"/>
    <col min="12" max="12" width="10.7109375" style="67" customWidth="1"/>
    <col min="13" max="16384" width="9.140625" style="67"/>
  </cols>
  <sheetData>
    <row r="1" spans="1:12" s="40" customFormat="1" x14ac:dyDescent="0.2">
      <c r="A1" s="29">
        <v>113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40" customFormat="1" ht="34.5" customHeight="1" x14ac:dyDescent="0.2">
      <c r="A2" s="41"/>
      <c r="B2" s="41"/>
      <c r="K2" s="42" t="s">
        <v>42</v>
      </c>
      <c r="L2" s="42"/>
    </row>
    <row r="3" spans="1:12" s="40" customFormat="1" ht="18.75" customHeight="1" x14ac:dyDescent="0.2">
      <c r="A3" s="32" t="s">
        <v>43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40" customFormat="1" x14ac:dyDescent="0.2">
      <c r="A4" s="33"/>
      <c r="B4" s="33"/>
      <c r="C4" s="33"/>
      <c r="D4" s="33"/>
      <c r="L4" s="34" t="s">
        <v>0</v>
      </c>
    </row>
    <row r="5" spans="1:12" s="40" customFormat="1" ht="42.75" x14ac:dyDescent="0.2">
      <c r="A5" s="35" t="s">
        <v>1</v>
      </c>
      <c r="B5" s="43" t="s">
        <v>26</v>
      </c>
      <c r="C5" s="43" t="s">
        <v>27</v>
      </c>
      <c r="D5" s="43" t="s">
        <v>20</v>
      </c>
      <c r="E5" s="43" t="s">
        <v>28</v>
      </c>
      <c r="F5" s="43" t="s">
        <v>20</v>
      </c>
      <c r="G5" s="43" t="s">
        <v>29</v>
      </c>
      <c r="H5" s="43" t="s">
        <v>20</v>
      </c>
      <c r="I5" s="43" t="s">
        <v>30</v>
      </c>
      <c r="J5" s="43" t="s">
        <v>20</v>
      </c>
      <c r="K5" s="43" t="s">
        <v>31</v>
      </c>
      <c r="L5" s="43" t="s">
        <v>20</v>
      </c>
    </row>
    <row r="6" spans="1:12" s="40" customFormat="1" ht="78.75" x14ac:dyDescent="0.2">
      <c r="A6" s="44" t="s">
        <v>44</v>
      </c>
      <c r="B6" s="45"/>
      <c r="C6" s="45"/>
      <c r="D6" s="46">
        <f t="shared" ref="D6:D7" si="0">IF(B6=0,0,C6/B6)</f>
        <v>0</v>
      </c>
      <c r="E6" s="47">
        <f>ROUND(C6*E$10,0)</f>
        <v>0</v>
      </c>
      <c r="F6" s="46">
        <f t="shared" ref="F6:L7" si="1">IF(C6=0,0,E6/C6)</f>
        <v>0</v>
      </c>
      <c r="G6" s="47">
        <f>ROUND(E6*G$10,0)</f>
        <v>0</v>
      </c>
      <c r="H6" s="46">
        <f t="shared" si="1"/>
        <v>0</v>
      </c>
      <c r="I6" s="47">
        <f>ROUND(G6*I$10,0)</f>
        <v>0</v>
      </c>
      <c r="J6" s="46">
        <f t="shared" si="1"/>
        <v>0</v>
      </c>
      <c r="K6" s="47">
        <f>ROUND(I6*K$10,0)</f>
        <v>0</v>
      </c>
      <c r="L6" s="46">
        <f t="shared" si="1"/>
        <v>0</v>
      </c>
    </row>
    <row r="7" spans="1:12" s="40" customFormat="1" ht="47.25" x14ac:dyDescent="0.2">
      <c r="A7" s="44" t="s">
        <v>45</v>
      </c>
      <c r="B7" s="45"/>
      <c r="C7" s="45"/>
      <c r="D7" s="46">
        <f t="shared" si="0"/>
        <v>0</v>
      </c>
      <c r="E7" s="47">
        <f>ROUND(C7*E$11,0)</f>
        <v>0</v>
      </c>
      <c r="F7" s="46">
        <f t="shared" si="1"/>
        <v>0</v>
      </c>
      <c r="G7" s="47">
        <f>ROUND(E7*G$11,0)</f>
        <v>0</v>
      </c>
      <c r="H7" s="46">
        <f t="shared" si="1"/>
        <v>0</v>
      </c>
      <c r="I7" s="47">
        <f>ROUND(G7*I$11,0)</f>
        <v>0</v>
      </c>
      <c r="J7" s="46">
        <f t="shared" si="1"/>
        <v>0</v>
      </c>
      <c r="K7" s="47">
        <f>ROUND(I7*K$11,0)</f>
        <v>0</v>
      </c>
      <c r="L7" s="46">
        <f t="shared" si="1"/>
        <v>0</v>
      </c>
    </row>
    <row r="8" spans="1:12" s="40" customFormat="1" ht="31.5" x14ac:dyDescent="0.2">
      <c r="A8" s="48" t="s">
        <v>46</v>
      </c>
      <c r="B8" s="49">
        <f>IF(B6=0,0,B12/B6)</f>
        <v>0</v>
      </c>
      <c r="C8" s="49">
        <f>IF(C6=0,0,C12/C6)</f>
        <v>0</v>
      </c>
      <c r="D8" s="49" t="s">
        <v>11</v>
      </c>
      <c r="E8" s="50">
        <f>ROUND(AVERAGE(C8),4)</f>
        <v>0</v>
      </c>
      <c r="F8" s="49" t="s">
        <v>11</v>
      </c>
      <c r="G8" s="50">
        <f>ROUND(AVERAGE(E8),4)</f>
        <v>0</v>
      </c>
      <c r="H8" s="49" t="s">
        <v>11</v>
      </c>
      <c r="I8" s="50">
        <f>ROUND(AVERAGE(G8),4)</f>
        <v>0</v>
      </c>
      <c r="J8" s="49" t="s">
        <v>11</v>
      </c>
      <c r="K8" s="50">
        <f>ROUND(AVERAGE(I8),4)</f>
        <v>0</v>
      </c>
      <c r="L8" s="49" t="s">
        <v>11</v>
      </c>
    </row>
    <row r="9" spans="1:12" s="40" customFormat="1" ht="31.5" x14ac:dyDescent="0.2">
      <c r="A9" s="48" t="s">
        <v>47</v>
      </c>
      <c r="B9" s="49">
        <f>IF(B7=0,0,B13/B7)</f>
        <v>0</v>
      </c>
      <c r="C9" s="49">
        <f>IF(C7=0,0,C13/C7)</f>
        <v>0</v>
      </c>
      <c r="D9" s="49" t="s">
        <v>11</v>
      </c>
      <c r="E9" s="50">
        <f>ROUND(AVERAGE(C9),4)</f>
        <v>0</v>
      </c>
      <c r="F9" s="49" t="s">
        <v>11</v>
      </c>
      <c r="G9" s="50">
        <f>E9</f>
        <v>0</v>
      </c>
      <c r="H9" s="49" t="s">
        <v>11</v>
      </c>
      <c r="I9" s="50">
        <f>G9</f>
        <v>0</v>
      </c>
      <c r="J9" s="49" t="s">
        <v>11</v>
      </c>
      <c r="K9" s="50">
        <f>I9</f>
        <v>0</v>
      </c>
      <c r="L9" s="49" t="s">
        <v>11</v>
      </c>
    </row>
    <row r="10" spans="1:12" s="40" customFormat="1" ht="30" x14ac:dyDescent="0.2">
      <c r="A10" s="51" t="s">
        <v>48</v>
      </c>
      <c r="B10" s="52" t="s">
        <v>11</v>
      </c>
      <c r="C10" s="52" t="s">
        <v>11</v>
      </c>
      <c r="D10" s="52" t="s">
        <v>11</v>
      </c>
      <c r="E10" s="53"/>
      <c r="F10" s="54" t="s">
        <v>11</v>
      </c>
      <c r="G10" s="55"/>
      <c r="H10" s="54" t="s">
        <v>11</v>
      </c>
      <c r="I10" s="55"/>
      <c r="J10" s="54" t="s">
        <v>11</v>
      </c>
      <c r="K10" s="55"/>
      <c r="L10" s="54" t="s">
        <v>11</v>
      </c>
    </row>
    <row r="11" spans="1:12" s="40" customFormat="1" ht="30" x14ac:dyDescent="0.2">
      <c r="A11" s="51" t="s">
        <v>16</v>
      </c>
      <c r="B11" s="56" t="s">
        <v>11</v>
      </c>
      <c r="C11" s="56" t="s">
        <v>11</v>
      </c>
      <c r="D11" s="56" t="s">
        <v>11</v>
      </c>
      <c r="E11" s="57"/>
      <c r="F11" s="56" t="s">
        <v>11</v>
      </c>
      <c r="G11" s="57"/>
      <c r="H11" s="56" t="s">
        <v>11</v>
      </c>
      <c r="I11" s="57"/>
      <c r="J11" s="56" t="s">
        <v>11</v>
      </c>
      <c r="K11" s="57"/>
      <c r="L11" s="56" t="s">
        <v>11</v>
      </c>
    </row>
    <row r="12" spans="1:12" s="40" customFormat="1" ht="63" x14ac:dyDescent="0.2">
      <c r="A12" s="44" t="s">
        <v>49</v>
      </c>
      <c r="B12" s="45"/>
      <c r="C12" s="45"/>
      <c r="D12" s="46">
        <f t="shared" ref="D12:D13" si="2">IF(B12=0,0,C12/B12)</f>
        <v>0</v>
      </c>
      <c r="E12" s="47">
        <f>ROUND(E6*E$8,0)</f>
        <v>0</v>
      </c>
      <c r="F12" s="46">
        <f>IF(C12=0,0,E12/C12)</f>
        <v>0</v>
      </c>
      <c r="G12" s="47">
        <f>ROUND(G6*G$8,0)</f>
        <v>0</v>
      </c>
      <c r="H12" s="46">
        <f>IF(E12=0,0,G12/E12)</f>
        <v>0</v>
      </c>
      <c r="I12" s="47">
        <f>ROUND(I6*I$8,0)</f>
        <v>0</v>
      </c>
      <c r="J12" s="46">
        <f>IF(G12=0,0,I12/G12)</f>
        <v>0</v>
      </c>
      <c r="K12" s="47">
        <f>ROUND(K6*K$8,0)</f>
        <v>0</v>
      </c>
      <c r="L12" s="46">
        <f>IF(I12=0,0,K12/I12)</f>
        <v>0</v>
      </c>
    </row>
    <row r="13" spans="1:12" s="40" customFormat="1" ht="47.25" x14ac:dyDescent="0.2">
      <c r="A13" s="44" t="s">
        <v>50</v>
      </c>
      <c r="B13" s="45"/>
      <c r="C13" s="45"/>
      <c r="D13" s="46">
        <f t="shared" si="2"/>
        <v>0</v>
      </c>
      <c r="E13" s="47">
        <f>ROUND(E7*E9,0)</f>
        <v>0</v>
      </c>
      <c r="F13" s="46">
        <f t="shared" ref="F13:L14" si="3">IF(C13=0,0,E13/C13)</f>
        <v>0</v>
      </c>
      <c r="G13" s="47">
        <f>ROUND(G7*G9,0)</f>
        <v>0</v>
      </c>
      <c r="H13" s="46">
        <f t="shared" si="3"/>
        <v>0</v>
      </c>
      <c r="I13" s="47">
        <f>ROUND(I7*I9,0)</f>
        <v>0</v>
      </c>
      <c r="J13" s="46">
        <f t="shared" si="3"/>
        <v>0</v>
      </c>
      <c r="K13" s="47">
        <f>ROUND(K7*K9,0)</f>
        <v>0</v>
      </c>
      <c r="L13" s="46">
        <f t="shared" si="3"/>
        <v>0</v>
      </c>
    </row>
    <row r="14" spans="1:12" s="40" customFormat="1" ht="63" x14ac:dyDescent="0.2">
      <c r="A14" s="44" t="s">
        <v>51</v>
      </c>
      <c r="B14" s="45">
        <f>'182 1 01 02080'!B21</f>
        <v>0</v>
      </c>
      <c r="C14" s="45">
        <f>'182 1 01 02080'!C21</f>
        <v>0</v>
      </c>
      <c r="D14" s="46">
        <f>IF(B14=0,0,C14/B14)</f>
        <v>0</v>
      </c>
      <c r="E14" s="45">
        <f>'182 1 01 02080'!E21</f>
        <v>0</v>
      </c>
      <c r="F14" s="46">
        <f t="shared" si="3"/>
        <v>0</v>
      </c>
      <c r="G14" s="45">
        <f>'182 1 01 02080'!G21</f>
        <v>0</v>
      </c>
      <c r="H14" s="46">
        <f t="shared" si="3"/>
        <v>0</v>
      </c>
      <c r="I14" s="45">
        <f>'182 1 01 02080'!I21</f>
        <v>0</v>
      </c>
      <c r="J14" s="46">
        <f t="shared" si="3"/>
        <v>0</v>
      </c>
      <c r="K14" s="45">
        <f>'182 1 01 02080'!K21</f>
        <v>0</v>
      </c>
      <c r="L14" s="46">
        <f t="shared" si="3"/>
        <v>0</v>
      </c>
    </row>
    <row r="15" spans="1:12" s="40" customFormat="1" ht="31.5" x14ac:dyDescent="0.2">
      <c r="A15" s="44" t="s">
        <v>6</v>
      </c>
      <c r="B15" s="58" t="s">
        <v>11</v>
      </c>
      <c r="C15" s="58" t="s">
        <v>11</v>
      </c>
      <c r="D15" s="58" t="s">
        <v>11</v>
      </c>
      <c r="E15" s="47">
        <f>ROUND(E16+E17+E18+E19+E20,0)</f>
        <v>0</v>
      </c>
      <c r="F15" s="58" t="s">
        <v>11</v>
      </c>
      <c r="G15" s="47">
        <f>ROUND(G16+G17+G18+G19+G20,0)</f>
        <v>0</v>
      </c>
      <c r="H15" s="58" t="s">
        <v>11</v>
      </c>
      <c r="I15" s="47">
        <f>ROUND(I16+I17+I18+I19+I20,0)</f>
        <v>0</v>
      </c>
      <c r="J15" s="58" t="s">
        <v>11</v>
      </c>
      <c r="K15" s="47">
        <f>ROUND(K16+K17+K18+K19+K20,0)</f>
        <v>0</v>
      </c>
      <c r="L15" s="58" t="s">
        <v>11</v>
      </c>
    </row>
    <row r="16" spans="1:12" s="40" customFormat="1" x14ac:dyDescent="0.2">
      <c r="A16" s="59" t="s">
        <v>52</v>
      </c>
      <c r="B16" s="58" t="s">
        <v>11</v>
      </c>
      <c r="C16" s="58" t="s">
        <v>11</v>
      </c>
      <c r="D16" s="58" t="s">
        <v>11</v>
      </c>
      <c r="E16" s="47"/>
      <c r="F16" s="58" t="s">
        <v>11</v>
      </c>
      <c r="G16" s="47"/>
      <c r="H16" s="58" t="s">
        <v>11</v>
      </c>
      <c r="I16" s="47"/>
      <c r="J16" s="58" t="s">
        <v>11</v>
      </c>
      <c r="K16" s="47"/>
      <c r="L16" s="58" t="s">
        <v>11</v>
      </c>
    </row>
    <row r="17" spans="1:12" s="40" customFormat="1" x14ac:dyDescent="0.2">
      <c r="A17" s="59" t="s">
        <v>53</v>
      </c>
      <c r="B17" s="58" t="s">
        <v>11</v>
      </c>
      <c r="C17" s="58" t="s">
        <v>11</v>
      </c>
      <c r="D17" s="58" t="s">
        <v>11</v>
      </c>
      <c r="E17" s="47"/>
      <c r="F17" s="58" t="s">
        <v>11</v>
      </c>
      <c r="G17" s="47"/>
      <c r="H17" s="58" t="s">
        <v>11</v>
      </c>
      <c r="I17" s="47"/>
      <c r="J17" s="58" t="s">
        <v>11</v>
      </c>
      <c r="K17" s="47"/>
      <c r="L17" s="58" t="s">
        <v>11</v>
      </c>
    </row>
    <row r="18" spans="1:12" s="40" customFormat="1" x14ac:dyDescent="0.2">
      <c r="A18" s="59" t="s">
        <v>54</v>
      </c>
      <c r="B18" s="58" t="s">
        <v>11</v>
      </c>
      <c r="C18" s="58" t="s">
        <v>11</v>
      </c>
      <c r="D18" s="58" t="s">
        <v>11</v>
      </c>
      <c r="E18" s="47"/>
      <c r="F18" s="58" t="s">
        <v>11</v>
      </c>
      <c r="G18" s="47"/>
      <c r="H18" s="58" t="s">
        <v>11</v>
      </c>
      <c r="I18" s="47"/>
      <c r="J18" s="58" t="s">
        <v>11</v>
      </c>
      <c r="K18" s="47"/>
      <c r="L18" s="58" t="s">
        <v>11</v>
      </c>
    </row>
    <row r="19" spans="1:12" s="40" customFormat="1" ht="31.5" x14ac:dyDescent="0.2">
      <c r="A19" s="60" t="s">
        <v>55</v>
      </c>
      <c r="B19" s="58" t="s">
        <v>11</v>
      </c>
      <c r="C19" s="58" t="s">
        <v>11</v>
      </c>
      <c r="D19" s="58" t="s">
        <v>11</v>
      </c>
      <c r="E19" s="47"/>
      <c r="F19" s="58" t="s">
        <v>11</v>
      </c>
      <c r="G19" s="47"/>
      <c r="H19" s="58" t="s">
        <v>11</v>
      </c>
      <c r="I19" s="47"/>
      <c r="J19" s="58" t="s">
        <v>11</v>
      </c>
      <c r="K19" s="47"/>
      <c r="L19" s="58" t="s">
        <v>11</v>
      </c>
    </row>
    <row r="20" spans="1:12" s="40" customFormat="1" ht="47.25" x14ac:dyDescent="0.2">
      <c r="A20" s="59" t="s">
        <v>56</v>
      </c>
      <c r="B20" s="58" t="s">
        <v>11</v>
      </c>
      <c r="C20" s="58" t="s">
        <v>11</v>
      </c>
      <c r="D20" s="58" t="s">
        <v>11</v>
      </c>
      <c r="E20" s="47"/>
      <c r="F20" s="58" t="s">
        <v>11</v>
      </c>
      <c r="G20" s="47"/>
      <c r="H20" s="58" t="s">
        <v>11</v>
      </c>
      <c r="I20" s="47"/>
      <c r="J20" s="58" t="s">
        <v>11</v>
      </c>
      <c r="K20" s="47"/>
      <c r="L20" s="58" t="s">
        <v>11</v>
      </c>
    </row>
    <row r="21" spans="1:12" s="65" customFormat="1" ht="24" customHeight="1" x14ac:dyDescent="0.2">
      <c r="A21" s="61" t="s">
        <v>18</v>
      </c>
      <c r="B21" s="62"/>
      <c r="C21" s="62"/>
      <c r="D21" s="63">
        <f>IF(B21=0,0,C21/B21)</f>
        <v>0</v>
      </c>
      <c r="E21" s="64">
        <f>ROUND((E12+E13)/1000+E15-E14,0)</f>
        <v>0</v>
      </c>
      <c r="F21" s="63">
        <f t="shared" ref="F21" si="4">IF(C21=0,0,E21/C21)</f>
        <v>0</v>
      </c>
      <c r="G21" s="64">
        <f>ROUND((G12+G13)/1000+G15-G14,0)</f>
        <v>0</v>
      </c>
      <c r="H21" s="63">
        <f t="shared" ref="H21" si="5">IF(E21=0,0,G21/E21)</f>
        <v>0</v>
      </c>
      <c r="I21" s="64">
        <f>ROUND((I12+I13)/1000+I15-I14,0)</f>
        <v>0</v>
      </c>
      <c r="J21" s="63">
        <f t="shared" ref="J21" si="6">IF(G21=0,0,I21/G21)</f>
        <v>0</v>
      </c>
      <c r="K21" s="64">
        <f>ROUND((K12+K13)/1000+K15-K14,0)</f>
        <v>0</v>
      </c>
      <c r="L21" s="63">
        <f t="shared" ref="L21" si="7">IF(I21=0,0,K21/I21)</f>
        <v>0</v>
      </c>
    </row>
  </sheetData>
  <mergeCells count="3">
    <mergeCell ref="A1:L1"/>
    <mergeCell ref="K2:L2"/>
    <mergeCell ref="A3:L3"/>
  </mergeCells>
  <printOptions horizontalCentered="1"/>
  <pageMargins left="0" right="0" top="0.39370078740157483" bottom="0.19685039370078741" header="0.31496062992125984" footer="0.31496062992125984"/>
  <pageSetup paperSize="9" scale="78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zoomScaleNormal="100" workbookViewId="0">
      <selection activeCell="A2" sqref="A2"/>
    </sheetView>
  </sheetViews>
  <sheetFormatPr defaultRowHeight="15.75" x14ac:dyDescent="0.2"/>
  <cols>
    <col min="1" max="1" width="47.140625" style="302" customWidth="1"/>
    <col min="2" max="2" width="14.85546875" style="302" customWidth="1"/>
    <col min="3" max="3" width="14.7109375" style="302" customWidth="1"/>
    <col min="4" max="4" width="10.7109375" style="302" customWidth="1"/>
    <col min="5" max="5" width="14.5703125" style="337" customWidth="1"/>
    <col min="6" max="6" width="10.7109375" style="337" customWidth="1"/>
    <col min="7" max="7" width="13.28515625" style="301" customWidth="1"/>
    <col min="8" max="8" width="10.7109375" style="301" customWidth="1"/>
    <col min="9" max="9" width="14.85546875" style="319" customWidth="1"/>
    <col min="10" max="10" width="10.7109375" style="319" customWidth="1"/>
    <col min="11" max="11" width="15.85546875" style="319" customWidth="1"/>
    <col min="12" max="12" width="10.7109375" style="319" customWidth="1"/>
    <col min="13" max="13" width="15.5703125" style="319" customWidth="1"/>
    <col min="14" max="14" width="10.7109375" style="319" customWidth="1"/>
    <col min="15" max="16384" width="9.140625" style="319"/>
  </cols>
  <sheetData>
    <row r="1" spans="1:14" s="301" customFormat="1" x14ac:dyDescent="0.2">
      <c r="A1" s="300">
        <v>150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2" spans="1:14" s="301" customFormat="1" ht="36.75" customHeight="1" x14ac:dyDescent="0.2">
      <c r="A2" s="302"/>
      <c r="B2" s="302"/>
      <c r="C2" s="302"/>
      <c r="D2" s="302"/>
      <c r="M2" s="339" t="s">
        <v>515</v>
      </c>
      <c r="N2" s="339"/>
    </row>
    <row r="3" spans="1:14" s="301" customFormat="1" ht="18.75" x14ac:dyDescent="0.2">
      <c r="A3" s="304" t="s">
        <v>514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</row>
    <row r="4" spans="1:14" s="301" customFormat="1" x14ac:dyDescent="0.2">
      <c r="A4" s="305"/>
      <c r="B4" s="305"/>
      <c r="C4" s="305"/>
      <c r="D4" s="305"/>
      <c r="E4" s="305"/>
      <c r="F4" s="305"/>
      <c r="N4" s="306" t="s">
        <v>0</v>
      </c>
    </row>
    <row r="5" spans="1:14" s="301" customFormat="1" ht="42.75" x14ac:dyDescent="0.2">
      <c r="A5" s="307" t="s">
        <v>1</v>
      </c>
      <c r="B5" s="308" t="s">
        <v>25</v>
      </c>
      <c r="C5" s="308" t="s">
        <v>26</v>
      </c>
      <c r="D5" s="308" t="s">
        <v>20</v>
      </c>
      <c r="E5" s="308" t="s">
        <v>27</v>
      </c>
      <c r="F5" s="308" t="s">
        <v>20</v>
      </c>
      <c r="G5" s="308" t="s">
        <v>28</v>
      </c>
      <c r="H5" s="308" t="s">
        <v>20</v>
      </c>
      <c r="I5" s="308" t="s">
        <v>29</v>
      </c>
      <c r="J5" s="308" t="s">
        <v>20</v>
      </c>
      <c r="K5" s="308" t="s">
        <v>30</v>
      </c>
      <c r="L5" s="308" t="s">
        <v>20</v>
      </c>
      <c r="M5" s="308" t="s">
        <v>31</v>
      </c>
      <c r="N5" s="308" t="s">
        <v>20</v>
      </c>
    </row>
    <row r="6" spans="1:14" s="301" customFormat="1" x14ac:dyDescent="0.2">
      <c r="A6" s="340" t="s">
        <v>513</v>
      </c>
      <c r="B6" s="356">
        <f>B7+B8</f>
        <v>0</v>
      </c>
      <c r="C6" s="356">
        <f>C7+C8</f>
        <v>0</v>
      </c>
      <c r="D6" s="223">
        <f>IF(B6=0,0,C6/B6)</f>
        <v>0</v>
      </c>
      <c r="E6" s="356">
        <f>E7+E8</f>
        <v>0</v>
      </c>
      <c r="F6" s="223">
        <f>IF(C6=0,0,E6/C6)</f>
        <v>0</v>
      </c>
      <c r="G6" s="356">
        <f>G7+G8</f>
        <v>0</v>
      </c>
      <c r="H6" s="223">
        <f>IF(E6=0,0,G6/E6)</f>
        <v>0</v>
      </c>
      <c r="I6" s="356">
        <f>I7+I8</f>
        <v>0</v>
      </c>
      <c r="J6" s="223">
        <f>IF(G6=0,0,I6/G6)</f>
        <v>0</v>
      </c>
      <c r="K6" s="356">
        <f>K7+K8</f>
        <v>0</v>
      </c>
      <c r="L6" s="223">
        <f>IF(I6=0,0,K6/I6)</f>
        <v>0</v>
      </c>
      <c r="M6" s="356">
        <f>M7+M8</f>
        <v>0</v>
      </c>
      <c r="N6" s="223">
        <f>IF(K6=0,0,M6/K6)</f>
        <v>0</v>
      </c>
    </row>
    <row r="7" spans="1:14" s="301" customFormat="1" x14ac:dyDescent="0.2">
      <c r="A7" s="354" t="s">
        <v>512</v>
      </c>
      <c r="B7" s="356"/>
      <c r="C7" s="356"/>
      <c r="D7" s="223">
        <f>IF(B7=0,0,C7/B7)</f>
        <v>0</v>
      </c>
      <c r="E7" s="356"/>
      <c r="F7" s="223">
        <f>IF(C7=0,0,E7/C7)</f>
        <v>0</v>
      </c>
      <c r="G7" s="350"/>
      <c r="H7" s="223">
        <f>IF(E7=0,0,G7/E7)</f>
        <v>0</v>
      </c>
      <c r="I7" s="350"/>
      <c r="J7" s="223">
        <f>IF(G7=0,0,I7/G7)</f>
        <v>0</v>
      </c>
      <c r="K7" s="350"/>
      <c r="L7" s="223">
        <f>IF(I7=0,0,K7/I7)</f>
        <v>0</v>
      </c>
      <c r="M7" s="350"/>
      <c r="N7" s="223">
        <f>IF(K7=0,0,M7/K7)</f>
        <v>0</v>
      </c>
    </row>
    <row r="8" spans="1:14" s="301" customFormat="1" ht="30" x14ac:dyDescent="0.2">
      <c r="A8" s="354" t="s">
        <v>511</v>
      </c>
      <c r="B8" s="356"/>
      <c r="C8" s="356"/>
      <c r="D8" s="223">
        <f>IF(B8=0,0,C8/B8)</f>
        <v>0</v>
      </c>
      <c r="E8" s="356"/>
      <c r="F8" s="223">
        <f>IF(C8=0,0,E8/C8)</f>
        <v>0</v>
      </c>
      <c r="G8" s="350"/>
      <c r="H8" s="223">
        <f>IF(E8=0,0,G8/E8)</f>
        <v>0</v>
      </c>
      <c r="I8" s="350"/>
      <c r="J8" s="223">
        <f>IF(G8=0,0,I8/G8)</f>
        <v>0</v>
      </c>
      <c r="K8" s="350"/>
      <c r="L8" s="223">
        <f>IF(I8=0,0,K8/I8)</f>
        <v>0</v>
      </c>
      <c r="M8" s="350"/>
      <c r="N8" s="223">
        <f>IF(K8=0,0,M8/K8)</f>
        <v>0</v>
      </c>
    </row>
    <row r="9" spans="1:14" s="301" customFormat="1" ht="30" x14ac:dyDescent="0.2">
      <c r="A9" s="340" t="s">
        <v>510</v>
      </c>
      <c r="B9" s="356">
        <f>B10+B11</f>
        <v>0</v>
      </c>
      <c r="C9" s="356">
        <f>C10+C11</f>
        <v>0</v>
      </c>
      <c r="D9" s="223">
        <f>IF(B9=0,0,C9/B9)</f>
        <v>0</v>
      </c>
      <c r="E9" s="356">
        <f>E10+E11</f>
        <v>0</v>
      </c>
      <c r="F9" s="223">
        <f>IF(C9=0,0,E9/C9)</f>
        <v>0</v>
      </c>
      <c r="G9" s="350">
        <f>ROUND(G6*G12/1000,0)</f>
        <v>0</v>
      </c>
      <c r="H9" s="223">
        <f>IF(E9=0,0,G9/E9)</f>
        <v>0</v>
      </c>
      <c r="I9" s="350">
        <f>ROUND(I6*I12/1000,0)</f>
        <v>0</v>
      </c>
      <c r="J9" s="223">
        <f>IF(G9=0,0,I9/G9)</f>
        <v>0</v>
      </c>
      <c r="K9" s="350">
        <f>ROUND(K6*K12/1000,0)</f>
        <v>0</v>
      </c>
      <c r="L9" s="223">
        <f>IF(I9=0,0,K9/I9)</f>
        <v>0</v>
      </c>
      <c r="M9" s="350">
        <f>ROUND(M6*M12/1000,0)</f>
        <v>0</v>
      </c>
      <c r="N9" s="223">
        <f>IF(K9=0,0,M9/K9)</f>
        <v>0</v>
      </c>
    </row>
    <row r="10" spans="1:14" s="301" customFormat="1" x14ac:dyDescent="0.2">
      <c r="A10" s="354" t="s">
        <v>509</v>
      </c>
      <c r="B10" s="356"/>
      <c r="C10" s="356"/>
      <c r="D10" s="350" t="s">
        <v>11</v>
      </c>
      <c r="E10" s="356"/>
      <c r="F10" s="350" t="s">
        <v>11</v>
      </c>
      <c r="G10" s="350" t="s">
        <v>11</v>
      </c>
      <c r="H10" s="350" t="s">
        <v>11</v>
      </c>
      <c r="I10" s="350" t="s">
        <v>11</v>
      </c>
      <c r="J10" s="350" t="s">
        <v>11</v>
      </c>
      <c r="K10" s="350" t="s">
        <v>11</v>
      </c>
      <c r="L10" s="350" t="s">
        <v>11</v>
      </c>
      <c r="M10" s="350" t="s">
        <v>11</v>
      </c>
      <c r="N10" s="350" t="s">
        <v>11</v>
      </c>
    </row>
    <row r="11" spans="1:14" s="301" customFormat="1" ht="30" x14ac:dyDescent="0.2">
      <c r="A11" s="354" t="s">
        <v>508</v>
      </c>
      <c r="B11" s="356"/>
      <c r="C11" s="356"/>
      <c r="D11" s="350" t="s">
        <v>11</v>
      </c>
      <c r="E11" s="356"/>
      <c r="F11" s="350" t="s">
        <v>11</v>
      </c>
      <c r="G11" s="350" t="s">
        <v>11</v>
      </c>
      <c r="H11" s="350" t="s">
        <v>11</v>
      </c>
      <c r="I11" s="350" t="s">
        <v>11</v>
      </c>
      <c r="J11" s="350" t="s">
        <v>11</v>
      </c>
      <c r="K11" s="350" t="s">
        <v>11</v>
      </c>
      <c r="L11" s="350" t="s">
        <v>11</v>
      </c>
      <c r="M11" s="350" t="s">
        <v>11</v>
      </c>
      <c r="N11" s="350" t="s">
        <v>11</v>
      </c>
    </row>
    <row r="12" spans="1:14" s="329" customFormat="1" ht="30" x14ac:dyDescent="0.2">
      <c r="A12" s="617" t="s">
        <v>507</v>
      </c>
      <c r="B12" s="346">
        <f>IF(B6=0,0,B9/B6*1000)</f>
        <v>0</v>
      </c>
      <c r="C12" s="346">
        <f>IF(C6=0,0,C9/C6*1000)</f>
        <v>0</v>
      </c>
      <c r="D12" s="350" t="s">
        <v>11</v>
      </c>
      <c r="E12" s="346">
        <f>IF(E6=0,0,E9/E6*1000)</f>
        <v>0</v>
      </c>
      <c r="F12" s="350" t="s">
        <v>11</v>
      </c>
      <c r="G12" s="346">
        <f>ROUND(AVERAGE(B12,C12,E12),0)</f>
        <v>0</v>
      </c>
      <c r="H12" s="350" t="s">
        <v>11</v>
      </c>
      <c r="I12" s="346">
        <f>G12</f>
        <v>0</v>
      </c>
      <c r="J12" s="350" t="s">
        <v>11</v>
      </c>
      <c r="K12" s="346">
        <f>I12</f>
        <v>0</v>
      </c>
      <c r="L12" s="350" t="s">
        <v>11</v>
      </c>
      <c r="M12" s="346">
        <f>K12</f>
        <v>0</v>
      </c>
      <c r="N12" s="350" t="s">
        <v>11</v>
      </c>
    </row>
    <row r="13" spans="1:14" s="329" customFormat="1" x14ac:dyDescent="0.2">
      <c r="A13" s="345" t="s">
        <v>122</v>
      </c>
      <c r="B13" s="343">
        <f>IF(B21=0,0,B22/B21)</f>
        <v>0</v>
      </c>
      <c r="C13" s="343">
        <f>IF(C21=0,0,C22/C21)</f>
        <v>0</v>
      </c>
      <c r="D13" s="346" t="s">
        <v>11</v>
      </c>
      <c r="E13" s="343">
        <f>IF(E21=0,0,E22/E21)</f>
        <v>0</v>
      </c>
      <c r="F13" s="346" t="s">
        <v>11</v>
      </c>
      <c r="G13" s="238">
        <f>ROUND(IF(AVERAGE(B13,C13,E13)&gt;1,1,AVERAGE(B13,C13,E13)),4)</f>
        <v>0</v>
      </c>
      <c r="H13" s="350" t="s">
        <v>11</v>
      </c>
      <c r="I13" s="238">
        <f>G13</f>
        <v>0</v>
      </c>
      <c r="J13" s="350" t="s">
        <v>11</v>
      </c>
      <c r="K13" s="238">
        <f>I13</f>
        <v>0</v>
      </c>
      <c r="L13" s="350" t="s">
        <v>11</v>
      </c>
      <c r="M13" s="238">
        <f>K13</f>
        <v>0</v>
      </c>
      <c r="N13" s="350" t="s">
        <v>11</v>
      </c>
    </row>
    <row r="14" spans="1:14" s="301" customFormat="1" ht="30" x14ac:dyDescent="0.2">
      <c r="A14" s="340" t="s">
        <v>5</v>
      </c>
      <c r="B14" s="350" t="s">
        <v>11</v>
      </c>
      <c r="C14" s="350" t="s">
        <v>11</v>
      </c>
      <c r="D14" s="350" t="s">
        <v>11</v>
      </c>
      <c r="E14" s="350" t="s">
        <v>11</v>
      </c>
      <c r="F14" s="350" t="s">
        <v>11</v>
      </c>
      <c r="G14" s="350">
        <f>ROUND(G9*G13,0)</f>
        <v>0</v>
      </c>
      <c r="H14" s="350" t="s">
        <v>11</v>
      </c>
      <c r="I14" s="350">
        <f>ROUND(I9*I13,0)</f>
        <v>0</v>
      </c>
      <c r="J14" s="350" t="s">
        <v>11</v>
      </c>
      <c r="K14" s="350">
        <f>ROUND(K9*K13,0)</f>
        <v>0</v>
      </c>
      <c r="L14" s="350" t="s">
        <v>11</v>
      </c>
      <c r="M14" s="350">
        <f>ROUND(M9*M13,0)</f>
        <v>0</v>
      </c>
      <c r="N14" s="350" t="s">
        <v>11</v>
      </c>
    </row>
    <row r="15" spans="1:14" s="301" customFormat="1" ht="28.5" x14ac:dyDescent="0.2">
      <c r="A15" s="351" t="s">
        <v>6</v>
      </c>
      <c r="B15" s="352" t="s">
        <v>11</v>
      </c>
      <c r="C15" s="352" t="s">
        <v>11</v>
      </c>
      <c r="D15" s="352" t="s">
        <v>11</v>
      </c>
      <c r="E15" s="352" t="s">
        <v>11</v>
      </c>
      <c r="F15" s="352" t="s">
        <v>11</v>
      </c>
      <c r="G15" s="352">
        <f>ROUND(G17+G18+G19+G20+G16,0)</f>
        <v>0</v>
      </c>
      <c r="H15" s="352" t="s">
        <v>11</v>
      </c>
      <c r="I15" s="352">
        <f>ROUND(I17+I18+I19+I20+I16,0)</f>
        <v>0</v>
      </c>
      <c r="J15" s="352" t="s">
        <v>11</v>
      </c>
      <c r="K15" s="352">
        <f>ROUND(K17+K18+K19+K20+K16,0)</f>
        <v>0</v>
      </c>
      <c r="L15" s="352" t="s">
        <v>11</v>
      </c>
      <c r="M15" s="352">
        <f>ROUND(M17+M18+M19+M20+M16,0)</f>
        <v>0</v>
      </c>
      <c r="N15" s="352" t="s">
        <v>11</v>
      </c>
    </row>
    <row r="16" spans="1:14" s="301" customFormat="1" x14ac:dyDescent="0.2">
      <c r="A16" s="354" t="s">
        <v>506</v>
      </c>
      <c r="B16" s="350" t="s">
        <v>11</v>
      </c>
      <c r="C16" s="350" t="s">
        <v>11</v>
      </c>
      <c r="D16" s="350" t="s">
        <v>11</v>
      </c>
      <c r="E16" s="350" t="s">
        <v>11</v>
      </c>
      <c r="F16" s="350" t="s">
        <v>11</v>
      </c>
      <c r="G16" s="350"/>
      <c r="H16" s="350" t="s">
        <v>11</v>
      </c>
      <c r="I16" s="350"/>
      <c r="J16" s="350" t="s">
        <v>11</v>
      </c>
      <c r="K16" s="350"/>
      <c r="L16" s="350" t="s">
        <v>11</v>
      </c>
      <c r="M16" s="350"/>
      <c r="N16" s="350" t="s">
        <v>11</v>
      </c>
    </row>
    <row r="17" spans="1:14" s="301" customFormat="1" ht="30" x14ac:dyDescent="0.2">
      <c r="A17" s="354" t="s">
        <v>8</v>
      </c>
      <c r="B17" s="350" t="s">
        <v>11</v>
      </c>
      <c r="C17" s="350" t="s">
        <v>11</v>
      </c>
      <c r="D17" s="350" t="s">
        <v>11</v>
      </c>
      <c r="E17" s="350" t="s">
        <v>11</v>
      </c>
      <c r="F17" s="350" t="s">
        <v>11</v>
      </c>
      <c r="G17" s="350"/>
      <c r="H17" s="350" t="s">
        <v>11</v>
      </c>
      <c r="I17" s="350"/>
      <c r="J17" s="350" t="s">
        <v>11</v>
      </c>
      <c r="K17" s="350"/>
      <c r="L17" s="350" t="s">
        <v>11</v>
      </c>
      <c r="M17" s="350"/>
      <c r="N17" s="350" t="s">
        <v>11</v>
      </c>
    </row>
    <row r="18" spans="1:14" s="301" customFormat="1" ht="30" x14ac:dyDescent="0.2">
      <c r="A18" s="354" t="s">
        <v>9</v>
      </c>
      <c r="B18" s="350" t="s">
        <v>11</v>
      </c>
      <c r="C18" s="350" t="s">
        <v>11</v>
      </c>
      <c r="D18" s="350" t="s">
        <v>11</v>
      </c>
      <c r="E18" s="350" t="s">
        <v>11</v>
      </c>
      <c r="F18" s="350" t="s">
        <v>11</v>
      </c>
      <c r="G18" s="350"/>
      <c r="H18" s="350" t="s">
        <v>11</v>
      </c>
      <c r="I18" s="350"/>
      <c r="J18" s="350" t="s">
        <v>11</v>
      </c>
      <c r="K18" s="350"/>
      <c r="L18" s="350" t="s">
        <v>11</v>
      </c>
      <c r="M18" s="350"/>
      <c r="N18" s="350" t="s">
        <v>11</v>
      </c>
    </row>
    <row r="19" spans="1:14" s="301" customFormat="1" x14ac:dyDescent="0.2">
      <c r="A19" s="354" t="s">
        <v>7</v>
      </c>
      <c r="B19" s="350" t="s">
        <v>11</v>
      </c>
      <c r="C19" s="350" t="s">
        <v>11</v>
      </c>
      <c r="D19" s="350" t="s">
        <v>11</v>
      </c>
      <c r="E19" s="350" t="s">
        <v>11</v>
      </c>
      <c r="F19" s="350" t="s">
        <v>11</v>
      </c>
      <c r="G19" s="350"/>
      <c r="H19" s="350" t="s">
        <v>11</v>
      </c>
      <c r="I19" s="350"/>
      <c r="J19" s="350" t="s">
        <v>11</v>
      </c>
      <c r="K19" s="350"/>
      <c r="L19" s="350" t="s">
        <v>11</v>
      </c>
      <c r="M19" s="350"/>
      <c r="N19" s="350" t="s">
        <v>11</v>
      </c>
    </row>
    <row r="20" spans="1:14" s="301" customFormat="1" ht="45" x14ac:dyDescent="0.2">
      <c r="A20" s="354" t="s">
        <v>21</v>
      </c>
      <c r="B20" s="350" t="s">
        <v>11</v>
      </c>
      <c r="C20" s="350" t="s">
        <v>11</v>
      </c>
      <c r="D20" s="350" t="s">
        <v>11</v>
      </c>
      <c r="E20" s="350" t="s">
        <v>11</v>
      </c>
      <c r="F20" s="350" t="s">
        <v>11</v>
      </c>
      <c r="G20" s="350"/>
      <c r="H20" s="350" t="s">
        <v>11</v>
      </c>
      <c r="I20" s="350"/>
      <c r="J20" s="350" t="s">
        <v>11</v>
      </c>
      <c r="K20" s="350"/>
      <c r="L20" s="350" t="s">
        <v>11</v>
      </c>
      <c r="M20" s="350"/>
      <c r="N20" s="350" t="s">
        <v>11</v>
      </c>
    </row>
    <row r="21" spans="1:14" s="301" customFormat="1" x14ac:dyDescent="0.2">
      <c r="A21" s="340" t="s">
        <v>19</v>
      </c>
      <c r="B21" s="356"/>
      <c r="C21" s="356"/>
      <c r="D21" s="223">
        <f>IF(B21=0,0,C21/B21)</f>
        <v>0</v>
      </c>
      <c r="E21" s="356">
        <v>0</v>
      </c>
      <c r="F21" s="223">
        <f>IF(C21=0,0,E21/C21)</f>
        <v>0</v>
      </c>
      <c r="G21" s="350" t="s">
        <v>11</v>
      </c>
      <c r="H21" s="350" t="s">
        <v>11</v>
      </c>
      <c r="I21" s="350" t="s">
        <v>11</v>
      </c>
      <c r="J21" s="350" t="s">
        <v>11</v>
      </c>
      <c r="K21" s="350" t="s">
        <v>11</v>
      </c>
      <c r="L21" s="350" t="s">
        <v>11</v>
      </c>
      <c r="M21" s="350" t="s">
        <v>11</v>
      </c>
      <c r="N21" s="350" t="s">
        <v>11</v>
      </c>
    </row>
    <row r="22" spans="1:14" s="301" customFormat="1" x14ac:dyDescent="0.2">
      <c r="A22" s="361" t="s">
        <v>18</v>
      </c>
      <c r="B22" s="625"/>
      <c r="C22" s="625"/>
      <c r="D22" s="246">
        <f>IF(B22=0,0,C22/B22)</f>
        <v>0</v>
      </c>
      <c r="E22" s="625">
        <v>0</v>
      </c>
      <c r="F22" s="246">
        <f>IF(C22=0,0,E22/C22)</f>
        <v>0</v>
      </c>
      <c r="G22" s="625">
        <f>ROUND(G14+G15,0)</f>
        <v>0</v>
      </c>
      <c r="H22" s="246">
        <f>IF(E22=0,0,G22/E22)</f>
        <v>0</v>
      </c>
      <c r="I22" s="625">
        <f>ROUND(I14+I15,0)</f>
        <v>0</v>
      </c>
      <c r="J22" s="246">
        <f>IF(G22=0,0,I22/G22)</f>
        <v>0</v>
      </c>
      <c r="K22" s="625">
        <f>ROUND(K14+K15,0)</f>
        <v>0</v>
      </c>
      <c r="L22" s="246">
        <f>IF(I22=0,0,K22/I22)</f>
        <v>0</v>
      </c>
      <c r="M22" s="625">
        <f>ROUND(M14+M15,0)</f>
        <v>0</v>
      </c>
      <c r="N22" s="246">
        <f>IF(K22=0,0,M22/K22)</f>
        <v>0</v>
      </c>
    </row>
  </sheetData>
  <mergeCells count="3">
    <mergeCell ref="M2:N2"/>
    <mergeCell ref="A3:N3"/>
    <mergeCell ref="A1:N1"/>
  </mergeCells>
  <printOptions horizontalCentered="1"/>
  <pageMargins left="0" right="0" top="0.31496062992125984" bottom="0" header="0" footer="0"/>
  <pageSetup paperSize="9" scale="68" orientation="landscape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zoomScaleNormal="100" workbookViewId="0">
      <selection activeCell="A2" sqref="A2"/>
    </sheetView>
  </sheetViews>
  <sheetFormatPr defaultRowHeight="15.75" x14ac:dyDescent="0.2"/>
  <cols>
    <col min="1" max="1" width="51.85546875" style="302" customWidth="1"/>
    <col min="2" max="2" width="14.85546875" style="302" customWidth="1"/>
    <col min="3" max="3" width="14.7109375" style="302" customWidth="1"/>
    <col min="4" max="4" width="10.7109375" style="302" customWidth="1"/>
    <col min="5" max="5" width="14.5703125" style="337" customWidth="1"/>
    <col min="6" max="6" width="10.7109375" style="337" customWidth="1"/>
    <col min="7" max="7" width="13.28515625" style="301" customWidth="1"/>
    <col min="8" max="8" width="10.7109375" style="301" customWidth="1"/>
    <col min="9" max="9" width="14.85546875" style="319" customWidth="1"/>
    <col min="10" max="10" width="10.7109375" style="319" customWidth="1"/>
    <col min="11" max="11" width="15.85546875" style="319" customWidth="1"/>
    <col min="12" max="12" width="10.7109375" style="319" customWidth="1"/>
    <col min="13" max="13" width="15.5703125" style="319" customWidth="1"/>
    <col min="14" max="14" width="10.7109375" style="319" customWidth="1"/>
    <col min="15" max="16384" width="9.140625" style="319"/>
  </cols>
  <sheetData>
    <row r="1" spans="1:14" s="301" customFormat="1" x14ac:dyDescent="0.2">
      <c r="A1" s="300">
        <v>151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2" spans="1:14" s="301" customFormat="1" ht="39" customHeight="1" x14ac:dyDescent="0.2">
      <c r="A2" s="302"/>
      <c r="B2" s="302"/>
      <c r="C2" s="302"/>
      <c r="D2" s="302"/>
      <c r="M2" s="339" t="s">
        <v>533</v>
      </c>
      <c r="N2" s="339"/>
    </row>
    <row r="3" spans="1:14" s="301" customFormat="1" ht="18.75" x14ac:dyDescent="0.2">
      <c r="A3" s="304" t="s">
        <v>532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</row>
    <row r="4" spans="1:14" s="301" customFormat="1" x14ac:dyDescent="0.2">
      <c r="A4" s="305"/>
      <c r="B4" s="305"/>
      <c r="C4" s="305"/>
      <c r="D4" s="305"/>
      <c r="E4" s="305"/>
      <c r="F4" s="305"/>
      <c r="N4" s="306" t="s">
        <v>0</v>
      </c>
    </row>
    <row r="5" spans="1:14" s="301" customFormat="1" ht="42.75" x14ac:dyDescent="0.2">
      <c r="A5" s="307" t="s">
        <v>1</v>
      </c>
      <c r="B5" s="308" t="s">
        <v>25</v>
      </c>
      <c r="C5" s="308" t="s">
        <v>26</v>
      </c>
      <c r="D5" s="308" t="s">
        <v>20</v>
      </c>
      <c r="E5" s="308" t="s">
        <v>27</v>
      </c>
      <c r="F5" s="308" t="s">
        <v>20</v>
      </c>
      <c r="G5" s="308" t="s">
        <v>28</v>
      </c>
      <c r="H5" s="308" t="s">
        <v>20</v>
      </c>
      <c r="I5" s="308" t="s">
        <v>29</v>
      </c>
      <c r="J5" s="308" t="s">
        <v>20</v>
      </c>
      <c r="K5" s="308" t="s">
        <v>30</v>
      </c>
      <c r="L5" s="308" t="s">
        <v>20</v>
      </c>
      <c r="M5" s="308" t="s">
        <v>31</v>
      </c>
      <c r="N5" s="308" t="s">
        <v>20</v>
      </c>
    </row>
    <row r="6" spans="1:14" s="301" customFormat="1" x14ac:dyDescent="0.2">
      <c r="A6" s="340" t="s">
        <v>531</v>
      </c>
      <c r="B6" s="341"/>
      <c r="C6" s="341"/>
      <c r="D6" s="223">
        <f>IF(B6=0,0,C6/B6)</f>
        <v>0</v>
      </c>
      <c r="E6" s="341"/>
      <c r="F6" s="223">
        <f>IF(C6=0,0,E6/C6)</f>
        <v>0</v>
      </c>
      <c r="G6" s="355">
        <f>E6</f>
        <v>0</v>
      </c>
      <c r="H6" s="223">
        <f>IF(E6=0,0,G6/E6)</f>
        <v>0</v>
      </c>
      <c r="I6" s="355">
        <f>G6</f>
        <v>0</v>
      </c>
      <c r="J6" s="223">
        <f>IF(G6=0,0,I6/G6)</f>
        <v>0</v>
      </c>
      <c r="K6" s="355">
        <f>I6</f>
        <v>0</v>
      </c>
      <c r="L6" s="223">
        <f>IF(I6=0,0,K6/I6)</f>
        <v>0</v>
      </c>
      <c r="M6" s="355">
        <f>K6</f>
        <v>0</v>
      </c>
      <c r="N6" s="223">
        <f>IF(K6=0,0,M6/K6)</f>
        <v>0</v>
      </c>
    </row>
    <row r="7" spans="1:14" s="301" customFormat="1" x14ac:dyDescent="0.2">
      <c r="A7" s="340" t="s">
        <v>522</v>
      </c>
      <c r="B7" s="341"/>
      <c r="C7" s="341"/>
      <c r="D7" s="223"/>
      <c r="E7" s="341"/>
      <c r="F7" s="223"/>
      <c r="G7" s="355">
        <f>ROUND(G12+G35,0)</f>
        <v>0</v>
      </c>
      <c r="H7" s="223">
        <f>IF(E7=0,0,G7/E7)</f>
        <v>0</v>
      </c>
      <c r="I7" s="355">
        <f>ROUND(I12+I35,0)</f>
        <v>0</v>
      </c>
      <c r="J7" s="223">
        <f>IF(G7=0,0,I7/G7)</f>
        <v>0</v>
      </c>
      <c r="K7" s="355">
        <f>ROUND(K12+K35,0)</f>
        <v>0</v>
      </c>
      <c r="L7" s="223">
        <f>IF(I7=0,0,K7/I7)</f>
        <v>0</v>
      </c>
      <c r="M7" s="355">
        <f>ROUND(M12+M35,0)</f>
        <v>0</v>
      </c>
      <c r="N7" s="223">
        <f>IF(K7=0,0,M7/K7)</f>
        <v>0</v>
      </c>
    </row>
    <row r="8" spans="1:14" s="301" customFormat="1" x14ac:dyDescent="0.2">
      <c r="A8" s="340" t="s">
        <v>530</v>
      </c>
      <c r="B8" s="341">
        <f>B18+B36</f>
        <v>0</v>
      </c>
      <c r="C8" s="341">
        <f>C18+C36</f>
        <v>0</v>
      </c>
      <c r="D8" s="223">
        <f>IF(B8=0,0,C8/B8)</f>
        <v>0</v>
      </c>
      <c r="E8" s="341">
        <f>E18+E36</f>
        <v>0</v>
      </c>
      <c r="F8" s="223">
        <f>IF(C8=0,0,E8/C8)</f>
        <v>0</v>
      </c>
      <c r="G8" s="355">
        <f>ROUND(G18+G36,0)</f>
        <v>0</v>
      </c>
      <c r="H8" s="223">
        <f>IF(E8=0,0,G8/E8)</f>
        <v>0</v>
      </c>
      <c r="I8" s="355">
        <f>ROUND(I18+I36,0)</f>
        <v>0</v>
      </c>
      <c r="J8" s="223">
        <f>IF(G8=0,0,I8/G8)</f>
        <v>0</v>
      </c>
      <c r="K8" s="355">
        <f>ROUND(K18+K36,0)</f>
        <v>0</v>
      </c>
      <c r="L8" s="223">
        <f>IF(I8=0,0,K8/I8)</f>
        <v>0</v>
      </c>
      <c r="M8" s="355">
        <f>ROUND(M18+M36,0)</f>
        <v>0</v>
      </c>
      <c r="N8" s="223">
        <f>IF(K8=0,0,M8/K8)</f>
        <v>0</v>
      </c>
    </row>
    <row r="9" spans="1:14" s="301" customFormat="1" x14ac:dyDescent="0.2">
      <c r="A9" s="340" t="s">
        <v>18</v>
      </c>
      <c r="B9" s="341">
        <f>B31+B49</f>
        <v>0</v>
      </c>
      <c r="C9" s="341">
        <f>C31+C49</f>
        <v>0</v>
      </c>
      <c r="D9" s="223">
        <f>IF(B9=0,0,C9/B9)</f>
        <v>0</v>
      </c>
      <c r="E9" s="341">
        <f>E31+E49</f>
        <v>0</v>
      </c>
      <c r="F9" s="223">
        <f>IF(C9=0,0,E9/C9)</f>
        <v>0</v>
      </c>
      <c r="G9" s="355">
        <f>ROUND(G31+G49,0)</f>
        <v>0</v>
      </c>
      <c r="H9" s="223">
        <f>IF(E9=0,0,G9/E9)</f>
        <v>0</v>
      </c>
      <c r="I9" s="355">
        <f>ROUND(I31+I49,0)</f>
        <v>0</v>
      </c>
      <c r="J9" s="223">
        <f>IF(G9=0,0,I9/G9)</f>
        <v>0</v>
      </c>
      <c r="K9" s="355">
        <f>ROUND(K31+K49,0)</f>
        <v>0</v>
      </c>
      <c r="L9" s="223">
        <f>IF(I9=0,0,K9/I9)</f>
        <v>0</v>
      </c>
      <c r="M9" s="355">
        <f>ROUND(M31+M49,0)</f>
        <v>0</v>
      </c>
      <c r="N9" s="223">
        <f>IF(K9=0,0,M9/K9)</f>
        <v>0</v>
      </c>
    </row>
    <row r="10" spans="1:14" s="301" customFormat="1" x14ac:dyDescent="0.2">
      <c r="A10" s="635" t="s">
        <v>517</v>
      </c>
      <c r="B10" s="634">
        <f>B32+B50</f>
        <v>0</v>
      </c>
      <c r="C10" s="634">
        <f>C32+C50</f>
        <v>0</v>
      </c>
      <c r="D10" s="230">
        <f>IF(B10=0,0,C10/B10)</f>
        <v>0</v>
      </c>
      <c r="E10" s="634">
        <f>E32+E50</f>
        <v>0</v>
      </c>
      <c r="F10" s="230">
        <f>IF(C10=0,0,E10/C10)</f>
        <v>0</v>
      </c>
      <c r="G10" s="353">
        <f>ROUND(G32+G50,0)</f>
        <v>0</v>
      </c>
      <c r="H10" s="230">
        <f>IF(E10=0,0,G10/E10)</f>
        <v>0</v>
      </c>
      <c r="I10" s="353">
        <f>ROUND(I32+I50,0)</f>
        <v>0</v>
      </c>
      <c r="J10" s="230">
        <f>IF(G10=0,0,I10/G10)</f>
        <v>0</v>
      </c>
      <c r="K10" s="353">
        <f>ROUND(K32+K50,0)</f>
        <v>0</v>
      </c>
      <c r="L10" s="230">
        <f>IF(I10=0,0,K10/I10)</f>
        <v>0</v>
      </c>
      <c r="M10" s="353">
        <f>ROUND(M32+M50,0)</f>
        <v>0</v>
      </c>
      <c r="N10" s="230">
        <f>IF(K10=0,0,M10/K10)</f>
        <v>0</v>
      </c>
    </row>
    <row r="11" spans="1:14" s="301" customFormat="1" x14ac:dyDescent="0.2">
      <c r="A11" s="351" t="s">
        <v>529</v>
      </c>
      <c r="B11" s="633"/>
      <c r="C11" s="632"/>
      <c r="D11" s="269"/>
      <c r="E11" s="632"/>
      <c r="F11" s="269"/>
      <c r="G11" s="631"/>
      <c r="H11" s="269"/>
      <c r="I11" s="631"/>
      <c r="J11" s="269"/>
      <c r="K11" s="631"/>
      <c r="L11" s="269"/>
      <c r="M11" s="631"/>
      <c r="N11" s="270"/>
    </row>
    <row r="12" spans="1:14" s="301" customFormat="1" x14ac:dyDescent="0.2">
      <c r="A12" s="340" t="s">
        <v>522</v>
      </c>
      <c r="B12" s="341">
        <f>B13+B14+B15+B16+B17</f>
        <v>0</v>
      </c>
      <c r="C12" s="341">
        <f>C13+C14+C15+C16+C17</f>
        <v>0</v>
      </c>
      <c r="D12" s="223"/>
      <c r="E12" s="341">
        <f>E13+E14+E15+E16+E17</f>
        <v>0</v>
      </c>
      <c r="F12" s="223"/>
      <c r="G12" s="341">
        <f>ROUND(G13+G14+G15+G16+G17,0)</f>
        <v>0</v>
      </c>
      <c r="H12" s="223">
        <f>IF(E12=0,0,G12/E12)</f>
        <v>0</v>
      </c>
      <c r="I12" s="341">
        <f>ROUND(I13+I14+I15+I16+I17,0)</f>
        <v>0</v>
      </c>
      <c r="J12" s="223">
        <f>IF(G12=0,0,I12/G12)</f>
        <v>0</v>
      </c>
      <c r="K12" s="341">
        <f>ROUND(K13+K14+K15+K16+K17,0)</f>
        <v>0</v>
      </c>
      <c r="L12" s="223">
        <f>IF(I12=0,0,K12/I12)</f>
        <v>0</v>
      </c>
      <c r="M12" s="341">
        <f>ROUND(M13+M14+M15+M16+M17,0)</f>
        <v>0</v>
      </c>
      <c r="N12" s="223">
        <f>IF(K12=0,0,M12/K12)</f>
        <v>0</v>
      </c>
    </row>
    <row r="13" spans="1:14" s="301" customFormat="1" x14ac:dyDescent="0.2">
      <c r="A13" s="354" t="s">
        <v>528</v>
      </c>
      <c r="B13" s="341"/>
      <c r="C13" s="341"/>
      <c r="D13" s="223"/>
      <c r="E13" s="341"/>
      <c r="F13" s="223"/>
      <c r="G13" s="355"/>
      <c r="H13" s="223">
        <f>IF(E13=0,0,G13/E13)</f>
        <v>0</v>
      </c>
      <c r="I13" s="355"/>
      <c r="J13" s="223">
        <f>IF(G13=0,0,I13/G13)</f>
        <v>0</v>
      </c>
      <c r="K13" s="355"/>
      <c r="L13" s="223">
        <f>IF(I13=0,0,K13/I13)</f>
        <v>0</v>
      </c>
      <c r="M13" s="355"/>
      <c r="N13" s="223">
        <f>IF(K13=0,0,M13/K13)</f>
        <v>0</v>
      </c>
    </row>
    <row r="14" spans="1:14" s="301" customFormat="1" x14ac:dyDescent="0.2">
      <c r="A14" s="354" t="s">
        <v>527</v>
      </c>
      <c r="B14" s="341"/>
      <c r="C14" s="341"/>
      <c r="D14" s="223"/>
      <c r="E14" s="341"/>
      <c r="F14" s="223"/>
      <c r="G14" s="355"/>
      <c r="H14" s="223">
        <f>IF(E14=0,0,G14/E14)</f>
        <v>0</v>
      </c>
      <c r="I14" s="355"/>
      <c r="J14" s="223">
        <f>IF(G14=0,0,I14/G14)</f>
        <v>0</v>
      </c>
      <c r="K14" s="355"/>
      <c r="L14" s="223">
        <f>IF(I14=0,0,K14/I14)</f>
        <v>0</v>
      </c>
      <c r="M14" s="355"/>
      <c r="N14" s="223">
        <f>IF(K14=0,0,M14/K14)</f>
        <v>0</v>
      </c>
    </row>
    <row r="15" spans="1:14" s="301" customFormat="1" x14ac:dyDescent="0.2">
      <c r="A15" s="354" t="s">
        <v>526</v>
      </c>
      <c r="B15" s="341"/>
      <c r="C15" s="341"/>
      <c r="D15" s="223"/>
      <c r="E15" s="341"/>
      <c r="F15" s="223"/>
      <c r="G15" s="355"/>
      <c r="H15" s="223">
        <f>IF(E15=0,0,G15/E15)</f>
        <v>0</v>
      </c>
      <c r="I15" s="355"/>
      <c r="J15" s="223">
        <f>IF(G15=0,0,I15/G15)</f>
        <v>0</v>
      </c>
      <c r="K15" s="355"/>
      <c r="L15" s="223">
        <f>IF(I15=0,0,K15/I15)</f>
        <v>0</v>
      </c>
      <c r="M15" s="355"/>
      <c r="N15" s="223">
        <f>IF(K15=0,0,M15/K15)</f>
        <v>0</v>
      </c>
    </row>
    <row r="16" spans="1:14" s="301" customFormat="1" x14ac:dyDescent="0.2">
      <c r="A16" s="354" t="s">
        <v>525</v>
      </c>
      <c r="B16" s="341"/>
      <c r="C16" s="341"/>
      <c r="D16" s="223"/>
      <c r="E16" s="341"/>
      <c r="F16" s="223"/>
      <c r="G16" s="355"/>
      <c r="H16" s="223">
        <f>IF(E16=0,0,G16/E16)</f>
        <v>0</v>
      </c>
      <c r="I16" s="355"/>
      <c r="J16" s="223">
        <f>IF(G16=0,0,I16/G16)</f>
        <v>0</v>
      </c>
      <c r="K16" s="355"/>
      <c r="L16" s="223">
        <f>IF(I16=0,0,K16/I16)</f>
        <v>0</v>
      </c>
      <c r="M16" s="355"/>
      <c r="N16" s="223">
        <f>IF(K16=0,0,M16/K16)</f>
        <v>0</v>
      </c>
    </row>
    <row r="17" spans="1:14" s="301" customFormat="1" x14ac:dyDescent="0.2">
      <c r="A17" s="354" t="s">
        <v>524</v>
      </c>
      <c r="B17" s="341"/>
      <c r="C17" s="341"/>
      <c r="D17" s="223"/>
      <c r="E17" s="341"/>
      <c r="F17" s="223"/>
      <c r="G17" s="355"/>
      <c r="H17" s="223">
        <f>IF(E17=0,0,G17/E17)</f>
        <v>0</v>
      </c>
      <c r="I17" s="355"/>
      <c r="J17" s="223">
        <f>IF(G17=0,0,I17/G17)</f>
        <v>0</v>
      </c>
      <c r="K17" s="355"/>
      <c r="L17" s="223">
        <f>IF(I17=0,0,K17/I17)</f>
        <v>0</v>
      </c>
      <c r="M17" s="355"/>
      <c r="N17" s="223">
        <f>IF(K17=0,0,M17/K17)</f>
        <v>0</v>
      </c>
    </row>
    <row r="18" spans="1:14" s="301" customFormat="1" x14ac:dyDescent="0.2">
      <c r="A18" s="340" t="s">
        <v>509</v>
      </c>
      <c r="B18" s="341">
        <f>B19+B20</f>
        <v>0</v>
      </c>
      <c r="C18" s="341">
        <f>C19+C20</f>
        <v>0</v>
      </c>
      <c r="D18" s="223">
        <f>IF(B18=0,0,C18/B18)</f>
        <v>0</v>
      </c>
      <c r="E18" s="341">
        <f>E19+E20</f>
        <v>0</v>
      </c>
      <c r="F18" s="223">
        <f>IF(C18=0,0,E18/C18)</f>
        <v>0</v>
      </c>
      <c r="G18" s="355">
        <f>ROUND(G12*G21/1000,0)</f>
        <v>0</v>
      </c>
      <c r="H18" s="223">
        <f>IF(E18=0,0,G18/E18)</f>
        <v>0</v>
      </c>
      <c r="I18" s="355">
        <f>ROUND(I12*I21/1000,0)</f>
        <v>0</v>
      </c>
      <c r="J18" s="223">
        <f>IF(G18=0,0,I18/G18)</f>
        <v>0</v>
      </c>
      <c r="K18" s="355">
        <f>ROUND(K12*K21/1000,0)</f>
        <v>0</v>
      </c>
      <c r="L18" s="223">
        <f>IF(I18=0,0,K18/I18)</f>
        <v>0</v>
      </c>
      <c r="M18" s="355">
        <f>ROUND(M12*M21/1000,0)</f>
        <v>0</v>
      </c>
      <c r="N18" s="223">
        <f>IF(K18=0,0,M18/K18)</f>
        <v>0</v>
      </c>
    </row>
    <row r="19" spans="1:14" s="301" customFormat="1" x14ac:dyDescent="0.2">
      <c r="A19" s="354" t="s">
        <v>521</v>
      </c>
      <c r="B19" s="341"/>
      <c r="C19" s="341"/>
      <c r="D19" s="350" t="s">
        <v>11</v>
      </c>
      <c r="E19" s="341"/>
      <c r="F19" s="350" t="s">
        <v>11</v>
      </c>
      <c r="G19" s="350" t="s">
        <v>11</v>
      </c>
      <c r="H19" s="350" t="s">
        <v>11</v>
      </c>
      <c r="I19" s="350" t="s">
        <v>11</v>
      </c>
      <c r="J19" s="350" t="s">
        <v>11</v>
      </c>
      <c r="K19" s="350" t="s">
        <v>11</v>
      </c>
      <c r="L19" s="350" t="s">
        <v>11</v>
      </c>
      <c r="M19" s="350" t="s">
        <v>11</v>
      </c>
      <c r="N19" s="350" t="s">
        <v>11</v>
      </c>
    </row>
    <row r="20" spans="1:14" s="301" customFormat="1" x14ac:dyDescent="0.2">
      <c r="A20" s="354" t="s">
        <v>520</v>
      </c>
      <c r="B20" s="341"/>
      <c r="C20" s="341"/>
      <c r="D20" s="350" t="s">
        <v>11</v>
      </c>
      <c r="E20" s="341"/>
      <c r="F20" s="350" t="s">
        <v>11</v>
      </c>
      <c r="G20" s="350" t="s">
        <v>11</v>
      </c>
      <c r="H20" s="350" t="s">
        <v>11</v>
      </c>
      <c r="I20" s="350" t="s">
        <v>11</v>
      </c>
      <c r="J20" s="350" t="s">
        <v>11</v>
      </c>
      <c r="K20" s="350" t="s">
        <v>11</v>
      </c>
      <c r="L20" s="350" t="s">
        <v>11</v>
      </c>
      <c r="M20" s="350" t="s">
        <v>11</v>
      </c>
      <c r="N20" s="350" t="s">
        <v>11</v>
      </c>
    </row>
    <row r="21" spans="1:14" s="329" customFormat="1" x14ac:dyDescent="0.2">
      <c r="A21" s="617" t="s">
        <v>519</v>
      </c>
      <c r="B21" s="630">
        <f>IF(B12=0,0,B18/B12*1000)</f>
        <v>0</v>
      </c>
      <c r="C21" s="630">
        <f>IF(C12=0,0,C18/C12*1000)</f>
        <v>0</v>
      </c>
      <c r="D21" s="350" t="s">
        <v>11</v>
      </c>
      <c r="E21" s="630">
        <f>IF(E12=0,0,E18/E12*1000)</f>
        <v>0</v>
      </c>
      <c r="F21" s="350" t="s">
        <v>11</v>
      </c>
      <c r="G21" s="630">
        <f>ROUND(AVERAGE(C21,E21,B18),0)</f>
        <v>0</v>
      </c>
      <c r="H21" s="350" t="s">
        <v>11</v>
      </c>
      <c r="I21" s="630">
        <f>G21</f>
        <v>0</v>
      </c>
      <c r="J21" s="350" t="s">
        <v>11</v>
      </c>
      <c r="K21" s="630">
        <f>I21</f>
        <v>0</v>
      </c>
      <c r="L21" s="350" t="s">
        <v>11</v>
      </c>
      <c r="M21" s="630">
        <f>K21</f>
        <v>0</v>
      </c>
      <c r="N21" s="350" t="s">
        <v>11</v>
      </c>
    </row>
    <row r="22" spans="1:14" s="329" customFormat="1" x14ac:dyDescent="0.2">
      <c r="A22" s="345" t="s">
        <v>122</v>
      </c>
      <c r="B22" s="343">
        <f>IF(B30=0,0,B31/B30)</f>
        <v>0</v>
      </c>
      <c r="C22" s="343">
        <f>IF(C30=0,0,C31/C30)</f>
        <v>0</v>
      </c>
      <c r="D22" s="346" t="s">
        <v>11</v>
      </c>
      <c r="E22" s="343">
        <f>IF(E30=0,0,E31/E30)</f>
        <v>0</v>
      </c>
      <c r="F22" s="346" t="s">
        <v>11</v>
      </c>
      <c r="G22" s="238">
        <f>ROUND(IF(AVERAGE(C22,E22,B22)&gt;1,1,AVERAGE(C22,E22,B22)),4)</f>
        <v>0</v>
      </c>
      <c r="H22" s="350" t="s">
        <v>11</v>
      </c>
      <c r="I22" s="238">
        <f>G22</f>
        <v>0</v>
      </c>
      <c r="J22" s="350" t="s">
        <v>11</v>
      </c>
      <c r="K22" s="238">
        <f>I22</f>
        <v>0</v>
      </c>
      <c r="L22" s="350" t="s">
        <v>11</v>
      </c>
      <c r="M22" s="238">
        <f>K22</f>
        <v>0</v>
      </c>
      <c r="N22" s="350" t="s">
        <v>11</v>
      </c>
    </row>
    <row r="23" spans="1:14" s="301" customFormat="1" x14ac:dyDescent="0.2">
      <c r="A23" s="340" t="s">
        <v>5</v>
      </c>
      <c r="B23" s="350" t="s">
        <v>11</v>
      </c>
      <c r="C23" s="350" t="s">
        <v>11</v>
      </c>
      <c r="D23" s="350" t="s">
        <v>11</v>
      </c>
      <c r="E23" s="350" t="s">
        <v>11</v>
      </c>
      <c r="F23" s="350" t="s">
        <v>11</v>
      </c>
      <c r="G23" s="355">
        <f>ROUND(G18*G22,0)</f>
        <v>0</v>
      </c>
      <c r="H23" s="350" t="s">
        <v>11</v>
      </c>
      <c r="I23" s="355">
        <f>ROUND(I18*I22,0)</f>
        <v>0</v>
      </c>
      <c r="J23" s="350" t="s">
        <v>11</v>
      </c>
      <c r="K23" s="355">
        <f>ROUND(K18*K22,0)</f>
        <v>0</v>
      </c>
      <c r="L23" s="350" t="s">
        <v>11</v>
      </c>
      <c r="M23" s="355">
        <f>ROUND(M18*M22,0)</f>
        <v>0</v>
      </c>
      <c r="N23" s="350" t="s">
        <v>11</v>
      </c>
    </row>
    <row r="24" spans="1:14" s="301" customFormat="1" ht="28.5" x14ac:dyDescent="0.2">
      <c r="A24" s="351" t="s">
        <v>6</v>
      </c>
      <c r="B24" s="352" t="s">
        <v>11</v>
      </c>
      <c r="C24" s="352" t="s">
        <v>11</v>
      </c>
      <c r="D24" s="352" t="s">
        <v>11</v>
      </c>
      <c r="E24" s="352" t="s">
        <v>11</v>
      </c>
      <c r="F24" s="352" t="s">
        <v>11</v>
      </c>
      <c r="G24" s="353">
        <f>ROUND(G25+G26+G27+G28+G29,0)</f>
        <v>0</v>
      </c>
      <c r="H24" s="352" t="s">
        <v>11</v>
      </c>
      <c r="I24" s="353">
        <f>ROUND(I25+I26+I27+I28+I29,0)</f>
        <v>0</v>
      </c>
      <c r="J24" s="352" t="s">
        <v>11</v>
      </c>
      <c r="K24" s="353">
        <f>ROUND(K25+K26+K27+K28+K29,0)</f>
        <v>0</v>
      </c>
      <c r="L24" s="352" t="s">
        <v>11</v>
      </c>
      <c r="M24" s="353">
        <f>ROUND(M25+M26+M27+M28+M29,0)</f>
        <v>0</v>
      </c>
      <c r="N24" s="352" t="s">
        <v>11</v>
      </c>
    </row>
    <row r="25" spans="1:14" s="301" customFormat="1" x14ac:dyDescent="0.2">
      <c r="A25" s="354" t="s">
        <v>8</v>
      </c>
      <c r="B25" s="350" t="s">
        <v>11</v>
      </c>
      <c r="C25" s="350" t="s">
        <v>11</v>
      </c>
      <c r="D25" s="350" t="s">
        <v>11</v>
      </c>
      <c r="E25" s="350" t="s">
        <v>11</v>
      </c>
      <c r="F25" s="350" t="s">
        <v>11</v>
      </c>
      <c r="G25" s="355"/>
      <c r="H25" s="350" t="s">
        <v>11</v>
      </c>
      <c r="I25" s="355"/>
      <c r="J25" s="350" t="s">
        <v>11</v>
      </c>
      <c r="K25" s="355"/>
      <c r="L25" s="350" t="s">
        <v>11</v>
      </c>
      <c r="M25" s="355"/>
      <c r="N25" s="350" t="s">
        <v>11</v>
      </c>
    </row>
    <row r="26" spans="1:14" s="301" customFormat="1" ht="30" x14ac:dyDescent="0.2">
      <c r="A26" s="354" t="s">
        <v>9</v>
      </c>
      <c r="B26" s="350" t="s">
        <v>11</v>
      </c>
      <c r="C26" s="350" t="s">
        <v>11</v>
      </c>
      <c r="D26" s="350" t="s">
        <v>11</v>
      </c>
      <c r="E26" s="350" t="s">
        <v>11</v>
      </c>
      <c r="F26" s="350" t="s">
        <v>11</v>
      </c>
      <c r="G26" s="355"/>
      <c r="H26" s="350" t="s">
        <v>11</v>
      </c>
      <c r="I26" s="355"/>
      <c r="J26" s="350" t="s">
        <v>11</v>
      </c>
      <c r="K26" s="355"/>
      <c r="L26" s="350" t="s">
        <v>11</v>
      </c>
      <c r="M26" s="355"/>
      <c r="N26" s="350" t="s">
        <v>11</v>
      </c>
    </row>
    <row r="27" spans="1:14" s="301" customFormat="1" x14ac:dyDescent="0.2">
      <c r="A27" s="354" t="s">
        <v>7</v>
      </c>
      <c r="B27" s="350" t="s">
        <v>11</v>
      </c>
      <c r="C27" s="350" t="s">
        <v>11</v>
      </c>
      <c r="D27" s="350" t="s">
        <v>11</v>
      </c>
      <c r="E27" s="350" t="s">
        <v>11</v>
      </c>
      <c r="F27" s="350" t="s">
        <v>11</v>
      </c>
      <c r="G27" s="355"/>
      <c r="H27" s="350" t="s">
        <v>11</v>
      </c>
      <c r="I27" s="355"/>
      <c r="J27" s="350" t="s">
        <v>11</v>
      </c>
      <c r="K27" s="355"/>
      <c r="L27" s="350" t="s">
        <v>11</v>
      </c>
      <c r="M27" s="355"/>
      <c r="N27" s="350" t="s">
        <v>11</v>
      </c>
    </row>
    <row r="28" spans="1:14" s="301" customFormat="1" ht="45" x14ac:dyDescent="0.2">
      <c r="A28" s="354" t="s">
        <v>518</v>
      </c>
      <c r="B28" s="350" t="s">
        <v>11</v>
      </c>
      <c r="C28" s="350" t="s">
        <v>11</v>
      </c>
      <c r="D28" s="350" t="s">
        <v>11</v>
      </c>
      <c r="E28" s="350" t="s">
        <v>11</v>
      </c>
      <c r="F28" s="350" t="s">
        <v>11</v>
      </c>
      <c r="G28" s="355"/>
      <c r="H28" s="350" t="s">
        <v>11</v>
      </c>
      <c r="I28" s="355"/>
      <c r="J28" s="350" t="s">
        <v>11</v>
      </c>
      <c r="K28" s="355"/>
      <c r="L28" s="350" t="s">
        <v>11</v>
      </c>
      <c r="M28" s="355"/>
      <c r="N28" s="350" t="s">
        <v>11</v>
      </c>
    </row>
    <row r="29" spans="1:14" s="301" customFormat="1" ht="30" x14ac:dyDescent="0.2">
      <c r="A29" s="354" t="s">
        <v>21</v>
      </c>
      <c r="B29" s="350" t="s">
        <v>11</v>
      </c>
      <c r="C29" s="350" t="s">
        <v>11</v>
      </c>
      <c r="D29" s="350" t="s">
        <v>11</v>
      </c>
      <c r="E29" s="350" t="s">
        <v>11</v>
      </c>
      <c r="F29" s="350" t="s">
        <v>11</v>
      </c>
      <c r="G29" s="355"/>
      <c r="H29" s="350" t="s">
        <v>11</v>
      </c>
      <c r="I29" s="355"/>
      <c r="J29" s="350" t="s">
        <v>11</v>
      </c>
      <c r="K29" s="355"/>
      <c r="L29" s="350" t="s">
        <v>11</v>
      </c>
      <c r="M29" s="355"/>
      <c r="N29" s="350" t="s">
        <v>11</v>
      </c>
    </row>
    <row r="30" spans="1:14" s="301" customFormat="1" x14ac:dyDescent="0.2">
      <c r="A30" s="340" t="s">
        <v>19</v>
      </c>
      <c r="B30" s="341"/>
      <c r="C30" s="341"/>
      <c r="D30" s="350"/>
      <c r="E30" s="341"/>
      <c r="F30" s="350"/>
      <c r="G30" s="350" t="s">
        <v>11</v>
      </c>
      <c r="H30" s="350" t="s">
        <v>11</v>
      </c>
      <c r="I30" s="350" t="s">
        <v>11</v>
      </c>
      <c r="J30" s="350" t="s">
        <v>11</v>
      </c>
      <c r="K30" s="350" t="s">
        <v>11</v>
      </c>
      <c r="L30" s="350" t="s">
        <v>11</v>
      </c>
      <c r="M30" s="350" t="s">
        <v>11</v>
      </c>
      <c r="N30" s="350" t="s">
        <v>11</v>
      </c>
    </row>
    <row r="31" spans="1:14" s="301" customFormat="1" x14ac:dyDescent="0.2">
      <c r="A31" s="340" t="s">
        <v>18</v>
      </c>
      <c r="B31" s="341"/>
      <c r="C31" s="341"/>
      <c r="D31" s="223">
        <f>IF(B31=0,0,C31/B31)</f>
        <v>0</v>
      </c>
      <c r="E31" s="341"/>
      <c r="F31" s="223">
        <f>IF(C31=0,0,E31/C31)</f>
        <v>0</v>
      </c>
      <c r="G31" s="355">
        <f>ROUND(G23+G24,0)</f>
        <v>0</v>
      </c>
      <c r="H31" s="223">
        <f>IF(E31=0,0,G31/E31)</f>
        <v>0</v>
      </c>
      <c r="I31" s="355">
        <f>ROUND(I23+I24,0)</f>
        <v>0</v>
      </c>
      <c r="J31" s="223">
        <f>IF(G31=0,0,I31/G31)</f>
        <v>0</v>
      </c>
      <c r="K31" s="355">
        <f>ROUND(K23+K24,0)</f>
        <v>0</v>
      </c>
      <c r="L31" s="223">
        <f>IF(I31=0,0,K31/I31)</f>
        <v>0</v>
      </c>
      <c r="M31" s="355">
        <f>ROUND(M23+M24,0)</f>
        <v>0</v>
      </c>
      <c r="N31" s="223">
        <f>IF(K31=0,0,M31/K31)</f>
        <v>0</v>
      </c>
    </row>
    <row r="32" spans="1:14" s="301" customFormat="1" x14ac:dyDescent="0.2">
      <c r="A32" s="629" t="s">
        <v>517</v>
      </c>
      <c r="B32" s="628"/>
      <c r="C32" s="628"/>
      <c r="D32" s="246">
        <f>IF(B32=0,0,C32/B32)</f>
        <v>0</v>
      </c>
      <c r="E32" s="628"/>
      <c r="F32" s="246">
        <f>IF(C32=0,0,E32/C32)</f>
        <v>0</v>
      </c>
      <c r="G32" s="627">
        <f>ROUND(G31*G33,0)</f>
        <v>0</v>
      </c>
      <c r="H32" s="246">
        <f>IF(E32=0,0,G32/E32)</f>
        <v>0</v>
      </c>
      <c r="I32" s="627">
        <f>ROUND(I31*I33,0)</f>
        <v>0</v>
      </c>
      <c r="J32" s="246">
        <f>IF(G32=0,0,I32/G32)</f>
        <v>0</v>
      </c>
      <c r="K32" s="627">
        <f>ROUND(K31*K33,0)</f>
        <v>0</v>
      </c>
      <c r="L32" s="246">
        <f>IF(I32=0,0,K32/I32)</f>
        <v>0</v>
      </c>
      <c r="M32" s="627">
        <f>ROUND(M31*M33,0)</f>
        <v>0</v>
      </c>
      <c r="N32" s="246">
        <f>IF(K32=0,0,M32/K32)</f>
        <v>0</v>
      </c>
    </row>
    <row r="33" spans="1:14" s="301" customFormat="1" x14ac:dyDescent="0.2">
      <c r="A33" s="340" t="s">
        <v>516</v>
      </c>
      <c r="B33" s="350" t="s">
        <v>11</v>
      </c>
      <c r="C33" s="350" t="s">
        <v>11</v>
      </c>
      <c r="D33" s="350" t="s">
        <v>11</v>
      </c>
      <c r="E33" s="350" t="s">
        <v>11</v>
      </c>
      <c r="F33" s="350" t="s">
        <v>11</v>
      </c>
      <c r="G33" s="626">
        <v>0.8</v>
      </c>
      <c r="H33" s="350" t="s">
        <v>11</v>
      </c>
      <c r="I33" s="626">
        <v>0.8</v>
      </c>
      <c r="J33" s="350" t="s">
        <v>11</v>
      </c>
      <c r="K33" s="626">
        <v>0.8</v>
      </c>
      <c r="L33" s="350" t="s">
        <v>11</v>
      </c>
      <c r="M33" s="626">
        <v>0.8</v>
      </c>
      <c r="N33" s="350" t="s">
        <v>11</v>
      </c>
    </row>
    <row r="34" spans="1:14" s="301" customFormat="1" x14ac:dyDescent="0.2">
      <c r="A34" s="351" t="s">
        <v>523</v>
      </c>
      <c r="B34" s="633"/>
      <c r="C34" s="632"/>
      <c r="D34" s="269"/>
      <c r="E34" s="632"/>
      <c r="F34" s="269"/>
      <c r="G34" s="631"/>
      <c r="H34" s="269"/>
      <c r="I34" s="631"/>
      <c r="J34" s="269"/>
      <c r="K34" s="631"/>
      <c r="L34" s="269"/>
      <c r="M34" s="631"/>
      <c r="N34" s="270"/>
    </row>
    <row r="35" spans="1:14" s="301" customFormat="1" x14ac:dyDescent="0.2">
      <c r="A35" s="340" t="s">
        <v>522</v>
      </c>
      <c r="B35" s="341"/>
      <c r="C35" s="341"/>
      <c r="D35" s="350" t="s">
        <v>11</v>
      </c>
      <c r="E35" s="341"/>
      <c r="F35" s="223"/>
      <c r="G35" s="355"/>
      <c r="H35" s="223">
        <f>IF(E35=0,0,G35/E35)</f>
        <v>0</v>
      </c>
      <c r="I35" s="355"/>
      <c r="J35" s="223">
        <f>IF(G35=0,0,I35/G35)</f>
        <v>0</v>
      </c>
      <c r="K35" s="355"/>
      <c r="L35" s="223">
        <f>IF(I35=0,0,K35/I35)</f>
        <v>0</v>
      </c>
      <c r="M35" s="355"/>
      <c r="N35" s="223">
        <f>IF(K35=0,0,M35/K35)</f>
        <v>0</v>
      </c>
    </row>
    <row r="36" spans="1:14" s="301" customFormat="1" x14ac:dyDescent="0.2">
      <c r="A36" s="340" t="s">
        <v>509</v>
      </c>
      <c r="B36" s="341">
        <f>B37+B38</f>
        <v>0</v>
      </c>
      <c r="C36" s="341">
        <f>C37+C38</f>
        <v>0</v>
      </c>
      <c r="D36" s="223">
        <f>IF(B36=0,0,C36/B36)</f>
        <v>0</v>
      </c>
      <c r="E36" s="341">
        <f>E37+E38</f>
        <v>0</v>
      </c>
      <c r="F36" s="223">
        <f>IF(C36=0,0,E36/C36)</f>
        <v>0</v>
      </c>
      <c r="G36" s="355">
        <f>ROUND(G35*G39/1000,0)</f>
        <v>0</v>
      </c>
      <c r="H36" s="223">
        <f>IF(E36=0,0,G36/E36)</f>
        <v>0</v>
      </c>
      <c r="I36" s="355">
        <f>ROUND(I35*I39/1000,0)</f>
        <v>0</v>
      </c>
      <c r="J36" s="223">
        <f>IF(G36=0,0,I36/G36)</f>
        <v>0</v>
      </c>
      <c r="K36" s="355">
        <f>ROUND(K35*K39/1000,0)</f>
        <v>0</v>
      </c>
      <c r="L36" s="223">
        <f>IF(I36=0,0,K36/I36)</f>
        <v>0</v>
      </c>
      <c r="M36" s="355">
        <f>ROUND(M35*M39/1000,0)</f>
        <v>0</v>
      </c>
      <c r="N36" s="223">
        <f>IF(K36=0,0,M36/K36)</f>
        <v>0</v>
      </c>
    </row>
    <row r="37" spans="1:14" s="301" customFormat="1" x14ac:dyDescent="0.2">
      <c r="A37" s="354" t="s">
        <v>521</v>
      </c>
      <c r="B37" s="341"/>
      <c r="C37" s="341"/>
      <c r="D37" s="350" t="s">
        <v>11</v>
      </c>
      <c r="E37" s="341"/>
      <c r="F37" s="350" t="s">
        <v>11</v>
      </c>
      <c r="G37" s="355" t="s">
        <v>11</v>
      </c>
      <c r="H37" s="350" t="s">
        <v>11</v>
      </c>
      <c r="I37" s="355" t="s">
        <v>11</v>
      </c>
      <c r="J37" s="350" t="s">
        <v>11</v>
      </c>
      <c r="K37" s="355" t="s">
        <v>11</v>
      </c>
      <c r="L37" s="350" t="s">
        <v>11</v>
      </c>
      <c r="M37" s="355" t="s">
        <v>11</v>
      </c>
      <c r="N37" s="350" t="s">
        <v>11</v>
      </c>
    </row>
    <row r="38" spans="1:14" s="301" customFormat="1" x14ac:dyDescent="0.2">
      <c r="A38" s="354" t="s">
        <v>520</v>
      </c>
      <c r="B38" s="341"/>
      <c r="C38" s="341"/>
      <c r="D38" s="350" t="s">
        <v>11</v>
      </c>
      <c r="E38" s="341"/>
      <c r="F38" s="350" t="s">
        <v>11</v>
      </c>
      <c r="G38" s="355" t="s">
        <v>11</v>
      </c>
      <c r="H38" s="350" t="s">
        <v>11</v>
      </c>
      <c r="I38" s="355" t="s">
        <v>11</v>
      </c>
      <c r="J38" s="350" t="s">
        <v>11</v>
      </c>
      <c r="K38" s="355" t="s">
        <v>11</v>
      </c>
      <c r="L38" s="350" t="s">
        <v>11</v>
      </c>
      <c r="M38" s="355" t="s">
        <v>11</v>
      </c>
      <c r="N38" s="350" t="s">
        <v>11</v>
      </c>
    </row>
    <row r="39" spans="1:14" s="301" customFormat="1" x14ac:dyDescent="0.2">
      <c r="A39" s="617" t="s">
        <v>519</v>
      </c>
      <c r="B39" s="630">
        <f>IF(B35=0,0,B36/B35*1000)</f>
        <v>0</v>
      </c>
      <c r="C39" s="630">
        <f>IF(C35=0,0,C36/C35*1000)</f>
        <v>0</v>
      </c>
      <c r="D39" s="350" t="s">
        <v>11</v>
      </c>
      <c r="E39" s="630">
        <f>IF(E35=0,0,E36/E35*1000)</f>
        <v>0</v>
      </c>
      <c r="F39" s="350" t="s">
        <v>11</v>
      </c>
      <c r="G39" s="630">
        <f>ROUND(AVERAGE(C39,E39,B39),0)</f>
        <v>0</v>
      </c>
      <c r="H39" s="350" t="s">
        <v>11</v>
      </c>
      <c r="I39" s="630">
        <f>G39</f>
        <v>0</v>
      </c>
      <c r="J39" s="350" t="s">
        <v>11</v>
      </c>
      <c r="K39" s="630">
        <f>I39</f>
        <v>0</v>
      </c>
      <c r="L39" s="350" t="s">
        <v>11</v>
      </c>
      <c r="M39" s="630">
        <f>K39</f>
        <v>0</v>
      </c>
      <c r="N39" s="350" t="s">
        <v>11</v>
      </c>
    </row>
    <row r="40" spans="1:14" s="301" customFormat="1" x14ac:dyDescent="0.2">
      <c r="A40" s="345" t="s">
        <v>122</v>
      </c>
      <c r="B40" s="343">
        <f>IF(B48=0,0,B49/B48)</f>
        <v>0</v>
      </c>
      <c r="C40" s="343">
        <f>IF(C48=0,0,C49/C48)</f>
        <v>0</v>
      </c>
      <c r="D40" s="346" t="s">
        <v>11</v>
      </c>
      <c r="E40" s="343">
        <f>IF(E48=0,0,E49/E48)</f>
        <v>0</v>
      </c>
      <c r="F40" s="346" t="s">
        <v>11</v>
      </c>
      <c r="G40" s="238">
        <f>ROUND(IF(AVERAGE(B40,C40,E40)&gt;1,1,AVERAGE(B40,C40,E40)),4)</f>
        <v>0</v>
      </c>
      <c r="H40" s="350" t="s">
        <v>11</v>
      </c>
      <c r="I40" s="238">
        <f>G40</f>
        <v>0</v>
      </c>
      <c r="J40" s="350" t="s">
        <v>11</v>
      </c>
      <c r="K40" s="238">
        <f>I40</f>
        <v>0</v>
      </c>
      <c r="L40" s="350" t="s">
        <v>11</v>
      </c>
      <c r="M40" s="238">
        <f>K40</f>
        <v>0</v>
      </c>
      <c r="N40" s="350" t="s">
        <v>11</v>
      </c>
    </row>
    <row r="41" spans="1:14" s="301" customFormat="1" x14ac:dyDescent="0.2">
      <c r="A41" s="340" t="s">
        <v>5</v>
      </c>
      <c r="B41" s="350" t="s">
        <v>11</v>
      </c>
      <c r="C41" s="350" t="s">
        <v>11</v>
      </c>
      <c r="D41" s="350" t="s">
        <v>11</v>
      </c>
      <c r="E41" s="350" t="s">
        <v>11</v>
      </c>
      <c r="F41" s="350" t="s">
        <v>11</v>
      </c>
      <c r="G41" s="355">
        <f>ROUND(G36*G40,0)</f>
        <v>0</v>
      </c>
      <c r="H41" s="350" t="s">
        <v>11</v>
      </c>
      <c r="I41" s="355">
        <f>ROUND(I36*I40,0)</f>
        <v>0</v>
      </c>
      <c r="J41" s="350" t="s">
        <v>11</v>
      </c>
      <c r="K41" s="355">
        <f>ROUND(K36*K40,0)</f>
        <v>0</v>
      </c>
      <c r="L41" s="350" t="s">
        <v>11</v>
      </c>
      <c r="M41" s="355">
        <f>ROUND(M36*M40,0)</f>
        <v>0</v>
      </c>
      <c r="N41" s="350" t="s">
        <v>11</v>
      </c>
    </row>
    <row r="42" spans="1:14" s="301" customFormat="1" ht="28.5" x14ac:dyDescent="0.2">
      <c r="A42" s="351" t="s">
        <v>6</v>
      </c>
      <c r="B42" s="352" t="s">
        <v>11</v>
      </c>
      <c r="C42" s="352" t="s">
        <v>11</v>
      </c>
      <c r="D42" s="352" t="s">
        <v>11</v>
      </c>
      <c r="E42" s="352" t="s">
        <v>11</v>
      </c>
      <c r="F42" s="352" t="s">
        <v>11</v>
      </c>
      <c r="G42" s="353">
        <f>ROUND(G43+G44+G45+G46+G47,0)</f>
        <v>0</v>
      </c>
      <c r="H42" s="352" t="s">
        <v>11</v>
      </c>
      <c r="I42" s="353">
        <f>ROUND(I43+I44+I45+I46+I47,0)</f>
        <v>0</v>
      </c>
      <c r="J42" s="352" t="s">
        <v>11</v>
      </c>
      <c r="K42" s="353">
        <f>ROUND(K43+K44+K45+K46+K47,0)</f>
        <v>0</v>
      </c>
      <c r="L42" s="352" t="s">
        <v>11</v>
      </c>
      <c r="M42" s="353">
        <f>ROUND(M43+M44+M45+M46+M47,0)</f>
        <v>0</v>
      </c>
      <c r="N42" s="352" t="s">
        <v>11</v>
      </c>
    </row>
    <row r="43" spans="1:14" s="301" customFormat="1" x14ac:dyDescent="0.2">
      <c r="A43" s="354" t="s">
        <v>8</v>
      </c>
      <c r="B43" s="350" t="s">
        <v>11</v>
      </c>
      <c r="C43" s="350" t="s">
        <v>11</v>
      </c>
      <c r="D43" s="350" t="s">
        <v>11</v>
      </c>
      <c r="E43" s="350" t="s">
        <v>11</v>
      </c>
      <c r="F43" s="350" t="s">
        <v>11</v>
      </c>
      <c r="G43" s="355"/>
      <c r="H43" s="350" t="s">
        <v>11</v>
      </c>
      <c r="I43" s="355"/>
      <c r="J43" s="350" t="s">
        <v>11</v>
      </c>
      <c r="K43" s="355"/>
      <c r="L43" s="350" t="s">
        <v>11</v>
      </c>
      <c r="M43" s="355"/>
      <c r="N43" s="350" t="s">
        <v>11</v>
      </c>
    </row>
    <row r="44" spans="1:14" s="301" customFormat="1" ht="30" x14ac:dyDescent="0.2">
      <c r="A44" s="354" t="s">
        <v>9</v>
      </c>
      <c r="B44" s="350" t="s">
        <v>11</v>
      </c>
      <c r="C44" s="350" t="s">
        <v>11</v>
      </c>
      <c r="D44" s="350" t="s">
        <v>11</v>
      </c>
      <c r="E44" s="350" t="s">
        <v>11</v>
      </c>
      <c r="F44" s="350" t="s">
        <v>11</v>
      </c>
      <c r="G44" s="355"/>
      <c r="H44" s="350" t="s">
        <v>11</v>
      </c>
      <c r="I44" s="355"/>
      <c r="J44" s="350" t="s">
        <v>11</v>
      </c>
      <c r="K44" s="355"/>
      <c r="L44" s="350" t="s">
        <v>11</v>
      </c>
      <c r="M44" s="355"/>
      <c r="N44" s="350" t="s">
        <v>11</v>
      </c>
    </row>
    <row r="45" spans="1:14" s="301" customFormat="1" x14ac:dyDescent="0.2">
      <c r="A45" s="354" t="s">
        <v>7</v>
      </c>
      <c r="B45" s="350" t="s">
        <v>11</v>
      </c>
      <c r="C45" s="350" t="s">
        <v>11</v>
      </c>
      <c r="D45" s="350" t="s">
        <v>11</v>
      </c>
      <c r="E45" s="350" t="s">
        <v>11</v>
      </c>
      <c r="F45" s="350" t="s">
        <v>11</v>
      </c>
      <c r="G45" s="355"/>
      <c r="H45" s="350" t="s">
        <v>11</v>
      </c>
      <c r="I45" s="355"/>
      <c r="J45" s="350" t="s">
        <v>11</v>
      </c>
      <c r="K45" s="355"/>
      <c r="L45" s="350" t="s">
        <v>11</v>
      </c>
      <c r="M45" s="355"/>
      <c r="N45" s="350" t="s">
        <v>11</v>
      </c>
    </row>
    <row r="46" spans="1:14" s="301" customFormat="1" ht="45" x14ac:dyDescent="0.2">
      <c r="A46" s="354" t="s">
        <v>518</v>
      </c>
      <c r="B46" s="350" t="s">
        <v>11</v>
      </c>
      <c r="C46" s="350" t="s">
        <v>11</v>
      </c>
      <c r="D46" s="350" t="s">
        <v>11</v>
      </c>
      <c r="E46" s="350" t="s">
        <v>11</v>
      </c>
      <c r="F46" s="350" t="s">
        <v>11</v>
      </c>
      <c r="G46" s="355"/>
      <c r="H46" s="350" t="s">
        <v>11</v>
      </c>
      <c r="I46" s="355"/>
      <c r="J46" s="350" t="s">
        <v>11</v>
      </c>
      <c r="K46" s="355"/>
      <c r="L46" s="350" t="s">
        <v>11</v>
      </c>
      <c r="M46" s="355"/>
      <c r="N46" s="350" t="s">
        <v>11</v>
      </c>
    </row>
    <row r="47" spans="1:14" s="301" customFormat="1" ht="30" x14ac:dyDescent="0.2">
      <c r="A47" s="354" t="s">
        <v>21</v>
      </c>
      <c r="B47" s="350" t="s">
        <v>11</v>
      </c>
      <c r="C47" s="350" t="s">
        <v>11</v>
      </c>
      <c r="D47" s="350" t="s">
        <v>11</v>
      </c>
      <c r="E47" s="350" t="s">
        <v>11</v>
      </c>
      <c r="F47" s="350" t="s">
        <v>11</v>
      </c>
      <c r="G47" s="355"/>
      <c r="H47" s="350" t="s">
        <v>11</v>
      </c>
      <c r="I47" s="355"/>
      <c r="J47" s="350" t="s">
        <v>11</v>
      </c>
      <c r="K47" s="355"/>
      <c r="L47" s="350" t="s">
        <v>11</v>
      </c>
      <c r="M47" s="355"/>
      <c r="N47" s="350" t="s">
        <v>11</v>
      </c>
    </row>
    <row r="48" spans="1:14" s="301" customFormat="1" x14ac:dyDescent="0.2">
      <c r="A48" s="340" t="s">
        <v>19</v>
      </c>
      <c r="B48" s="341"/>
      <c r="C48" s="341"/>
      <c r="D48" s="223">
        <f>IF(B48=0,0,C48/B48)</f>
        <v>0</v>
      </c>
      <c r="E48" s="341"/>
      <c r="F48" s="223">
        <f>IF(C48=0,0,E48/C48)</f>
        <v>0</v>
      </c>
      <c r="G48" s="350" t="s">
        <v>11</v>
      </c>
      <c r="H48" s="350" t="s">
        <v>11</v>
      </c>
      <c r="I48" s="350" t="s">
        <v>11</v>
      </c>
      <c r="J48" s="350" t="s">
        <v>11</v>
      </c>
      <c r="K48" s="350" t="s">
        <v>11</v>
      </c>
      <c r="L48" s="350" t="s">
        <v>11</v>
      </c>
      <c r="M48" s="350" t="s">
        <v>11</v>
      </c>
      <c r="N48" s="350" t="s">
        <v>11</v>
      </c>
    </row>
    <row r="49" spans="1:14" s="301" customFormat="1" x14ac:dyDescent="0.2">
      <c r="A49" s="340" t="s">
        <v>18</v>
      </c>
      <c r="B49" s="341"/>
      <c r="C49" s="341"/>
      <c r="D49" s="223">
        <f>IF(B49=0,0,C49/B49)</f>
        <v>0</v>
      </c>
      <c r="E49" s="341"/>
      <c r="F49" s="223">
        <f>IF(C49=0,0,E49/C49)</f>
        <v>0</v>
      </c>
      <c r="G49" s="355">
        <f>ROUND(G41+G42,0)</f>
        <v>0</v>
      </c>
      <c r="H49" s="223">
        <f>IF(E49=0,0,G49/E49)</f>
        <v>0</v>
      </c>
      <c r="I49" s="355">
        <f>ROUND(I41+I42,0)</f>
        <v>0</v>
      </c>
      <c r="J49" s="223">
        <f>IF(G49=0,0,I49/G49)</f>
        <v>0</v>
      </c>
      <c r="K49" s="355">
        <f>ROUND(K41+K42,0)</f>
        <v>0</v>
      </c>
      <c r="L49" s="223">
        <f>IF(I49=0,0,K49/I49)</f>
        <v>0</v>
      </c>
      <c r="M49" s="355">
        <f>ROUND(M41+M42,0)</f>
        <v>0</v>
      </c>
      <c r="N49" s="223">
        <f>IF(K49=0,0,M49/K49)</f>
        <v>0</v>
      </c>
    </row>
    <row r="50" spans="1:14" x14ac:dyDescent="0.2">
      <c r="A50" s="629" t="s">
        <v>517</v>
      </c>
      <c r="B50" s="628"/>
      <c r="C50" s="628"/>
      <c r="D50" s="246">
        <f>IF(B50=0,0,C50/B50)</f>
        <v>0</v>
      </c>
      <c r="E50" s="628"/>
      <c r="F50" s="246">
        <f>IF(C50=0,0,E50/C50)</f>
        <v>0</v>
      </c>
      <c r="G50" s="627">
        <f>ROUND(G49*G51,0)</f>
        <v>0</v>
      </c>
      <c r="H50" s="246">
        <f>IF(E50=0,0,G50/E50)</f>
        <v>0</v>
      </c>
      <c r="I50" s="627">
        <f>ROUND(I49*I51,0)</f>
        <v>0</v>
      </c>
      <c r="J50" s="246">
        <f>IF(G50=0,0,I50/G50)</f>
        <v>0</v>
      </c>
      <c r="K50" s="627">
        <f>ROUND(K49*K51,0)</f>
        <v>0</v>
      </c>
      <c r="L50" s="246">
        <f>IF(I50=0,0,K50/I50)</f>
        <v>0</v>
      </c>
      <c r="M50" s="627">
        <f>ROUND(M49*M51,0)</f>
        <v>0</v>
      </c>
      <c r="N50" s="246">
        <f>IF(K50=0,0,M50/K50)</f>
        <v>0</v>
      </c>
    </row>
    <row r="51" spans="1:14" x14ac:dyDescent="0.2">
      <c r="A51" s="340" t="s">
        <v>516</v>
      </c>
      <c r="B51" s="350" t="s">
        <v>11</v>
      </c>
      <c r="C51" s="350" t="s">
        <v>11</v>
      </c>
      <c r="D51" s="350" t="s">
        <v>11</v>
      </c>
      <c r="E51" s="350" t="s">
        <v>11</v>
      </c>
      <c r="F51" s="350" t="s">
        <v>11</v>
      </c>
      <c r="G51" s="626">
        <v>0.8</v>
      </c>
      <c r="H51" s="350" t="s">
        <v>11</v>
      </c>
      <c r="I51" s="626">
        <v>0.8</v>
      </c>
      <c r="J51" s="350" t="s">
        <v>11</v>
      </c>
      <c r="K51" s="626">
        <v>0.8</v>
      </c>
      <c r="L51" s="350" t="s">
        <v>11</v>
      </c>
      <c r="M51" s="626">
        <v>0.8</v>
      </c>
      <c r="N51" s="350" t="s">
        <v>11</v>
      </c>
    </row>
  </sheetData>
  <mergeCells count="3">
    <mergeCell ref="M2:N2"/>
    <mergeCell ref="A3:N3"/>
    <mergeCell ref="A1:N1"/>
  </mergeCells>
  <printOptions horizontalCentered="1"/>
  <pageMargins left="0" right="0" top="0.31496062992125984" bottom="0" header="0" footer="0"/>
  <pageSetup paperSize="9" scale="60" orientation="landscape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workbookViewId="0">
      <selection activeCell="A2" sqref="A2"/>
    </sheetView>
  </sheetViews>
  <sheetFormatPr defaultRowHeight="15.75" x14ac:dyDescent="0.2"/>
  <cols>
    <col min="1" max="1" width="45.85546875" style="302" customWidth="1"/>
    <col min="2" max="2" width="14.85546875" style="302" customWidth="1"/>
    <col min="3" max="3" width="14.7109375" style="302" customWidth="1"/>
    <col min="4" max="4" width="10.7109375" style="302" customWidth="1"/>
    <col min="5" max="5" width="14.5703125" style="337" customWidth="1"/>
    <col min="6" max="6" width="10.7109375" style="337" customWidth="1"/>
    <col min="7" max="7" width="13.28515625" style="301" customWidth="1"/>
    <col min="8" max="8" width="10.7109375" style="301" customWidth="1"/>
    <col min="9" max="9" width="14.85546875" style="319" customWidth="1"/>
    <col min="10" max="10" width="10.7109375" style="319" customWidth="1"/>
    <col min="11" max="11" width="15.85546875" style="319" customWidth="1"/>
    <col min="12" max="12" width="10.7109375" style="319" customWidth="1"/>
    <col min="13" max="13" width="15.5703125" style="319" customWidth="1"/>
    <col min="14" max="14" width="10.7109375" style="319" customWidth="1"/>
    <col min="15" max="16384" width="9.140625" style="319"/>
  </cols>
  <sheetData>
    <row r="1" spans="1:14" s="301" customFormat="1" x14ac:dyDescent="0.2">
      <c r="A1" s="338">
        <v>152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</row>
    <row r="2" spans="1:14" s="301" customFormat="1" ht="28.5" customHeight="1" x14ac:dyDescent="0.2">
      <c r="A2" s="302"/>
      <c r="B2" s="302"/>
      <c r="C2" s="302"/>
      <c r="D2" s="302"/>
      <c r="M2" s="339" t="s">
        <v>534</v>
      </c>
      <c r="N2" s="339"/>
    </row>
    <row r="3" spans="1:14" s="301" customFormat="1" ht="18.75" x14ac:dyDescent="0.2">
      <c r="A3" s="304" t="s">
        <v>535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</row>
    <row r="4" spans="1:14" s="301" customFormat="1" x14ac:dyDescent="0.2">
      <c r="A4" s="305"/>
      <c r="B4" s="305"/>
      <c r="C4" s="305"/>
      <c r="D4" s="305"/>
      <c r="E4" s="305"/>
      <c r="F4" s="305"/>
      <c r="N4" s="306" t="s">
        <v>0</v>
      </c>
    </row>
    <row r="5" spans="1:14" s="301" customFormat="1" ht="42.75" x14ac:dyDescent="0.2">
      <c r="A5" s="307" t="s">
        <v>1</v>
      </c>
      <c r="B5" s="308" t="s">
        <v>25</v>
      </c>
      <c r="C5" s="308" t="s">
        <v>26</v>
      </c>
      <c r="D5" s="308" t="s">
        <v>20</v>
      </c>
      <c r="E5" s="308" t="s">
        <v>27</v>
      </c>
      <c r="F5" s="308" t="s">
        <v>20</v>
      </c>
      <c r="G5" s="308" t="s">
        <v>28</v>
      </c>
      <c r="H5" s="308" t="s">
        <v>20</v>
      </c>
      <c r="I5" s="308" t="s">
        <v>29</v>
      </c>
      <c r="J5" s="308" t="s">
        <v>20</v>
      </c>
      <c r="K5" s="308" t="s">
        <v>30</v>
      </c>
      <c r="L5" s="308" t="s">
        <v>20</v>
      </c>
      <c r="M5" s="308" t="s">
        <v>31</v>
      </c>
      <c r="N5" s="308" t="s">
        <v>20</v>
      </c>
    </row>
    <row r="6" spans="1:14" s="301" customFormat="1" x14ac:dyDescent="0.2">
      <c r="A6" s="361" t="s">
        <v>18</v>
      </c>
      <c r="B6" s="628">
        <f>B15</f>
        <v>0</v>
      </c>
      <c r="C6" s="628">
        <f>C15</f>
        <v>0</v>
      </c>
      <c r="D6" s="246">
        <f>IF(B6=0,0,C6/B6)</f>
        <v>0</v>
      </c>
      <c r="E6" s="628">
        <f>E15</f>
        <v>0</v>
      </c>
      <c r="F6" s="246">
        <f>IF(C6=0,0,E6/C6)</f>
        <v>0</v>
      </c>
      <c r="G6" s="628">
        <f>G15</f>
        <v>0</v>
      </c>
      <c r="H6" s="246">
        <f>IF(E6=0,0,G6/E6)</f>
        <v>0</v>
      </c>
      <c r="I6" s="628">
        <f>I15</f>
        <v>0</v>
      </c>
      <c r="J6" s="246">
        <f>IF(G6=0,0,I6/G6)</f>
        <v>0</v>
      </c>
      <c r="K6" s="628">
        <f>K15</f>
        <v>0</v>
      </c>
      <c r="L6" s="246">
        <f>IF(I6=0,0,K6/I6)</f>
        <v>0</v>
      </c>
      <c r="M6" s="628">
        <f>M15</f>
        <v>0</v>
      </c>
      <c r="N6" s="246">
        <f>IF(K6=0,0,M6/K6)</f>
        <v>0</v>
      </c>
    </row>
    <row r="7" spans="1:14" s="301" customFormat="1" x14ac:dyDescent="0.2">
      <c r="A7" s="351" t="s">
        <v>536</v>
      </c>
      <c r="B7" s="636"/>
      <c r="C7" s="637"/>
      <c r="D7" s="269"/>
      <c r="E7" s="637"/>
      <c r="F7" s="269"/>
      <c r="G7" s="638"/>
      <c r="H7" s="269"/>
      <c r="I7" s="638"/>
      <c r="J7" s="269"/>
      <c r="K7" s="638"/>
      <c r="L7" s="269"/>
      <c r="M7" s="638"/>
      <c r="N7" s="270"/>
    </row>
    <row r="8" spans="1:14" s="301" customFormat="1" x14ac:dyDescent="0.2">
      <c r="A8" s="340" t="s">
        <v>537</v>
      </c>
      <c r="B8" s="341"/>
      <c r="C8" s="341"/>
      <c r="D8" s="223">
        <f>IF(B8=0,0,C8/B8)</f>
        <v>0</v>
      </c>
      <c r="E8" s="341"/>
      <c r="F8" s="223">
        <f>IF(C8=0,0,E8/C8)</f>
        <v>0</v>
      </c>
      <c r="G8" s="355"/>
      <c r="H8" s="223">
        <f>IF(E8=0,0,G8/E8)</f>
        <v>0</v>
      </c>
      <c r="I8" s="355"/>
      <c r="J8" s="223">
        <f>IF(G8=0,0,I8/G8)</f>
        <v>0</v>
      </c>
      <c r="K8" s="355"/>
      <c r="L8" s="223">
        <f>IF(I8=0,0,K8/I8)</f>
        <v>0</v>
      </c>
      <c r="M8" s="355"/>
      <c r="N8" s="223">
        <f>IF(K8=0,0,M8/K8)</f>
        <v>0</v>
      </c>
    </row>
    <row r="9" spans="1:14" s="329" customFormat="1" x14ac:dyDescent="0.2">
      <c r="A9" s="342" t="s">
        <v>538</v>
      </c>
      <c r="B9" s="355">
        <f>IF(B8=0,0,(B15/B8)*1000)</f>
        <v>0</v>
      </c>
      <c r="C9" s="355">
        <f>IF(C8=0,0,(C15/C8)*1000)</f>
        <v>0</v>
      </c>
      <c r="D9" s="223">
        <f>IF(B9=0,0,C9/B9)</f>
        <v>0</v>
      </c>
      <c r="E9" s="355">
        <f>IF(E8=0,0,(E15/E8)*1000)</f>
        <v>0</v>
      </c>
      <c r="F9" s="223">
        <f>IF(C9=0,0,E9/C9)</f>
        <v>0</v>
      </c>
      <c r="G9" s="355">
        <f>ROUND(AVERAGE(E9,C9),0)</f>
        <v>0</v>
      </c>
      <c r="H9" s="223">
        <f>IF(E9=0,0,G9/E9)</f>
        <v>0</v>
      </c>
      <c r="I9" s="355">
        <f>G9</f>
        <v>0</v>
      </c>
      <c r="J9" s="223">
        <f>IF(G9=0,0,I9/G9)</f>
        <v>0</v>
      </c>
      <c r="K9" s="355">
        <f>I9</f>
        <v>0</v>
      </c>
      <c r="L9" s="223">
        <f>IF(I9=0,0,K9/I9)</f>
        <v>0</v>
      </c>
      <c r="M9" s="355">
        <f>K9</f>
        <v>0</v>
      </c>
      <c r="N9" s="223">
        <f>IF(K9=0,0,M9/K9)</f>
        <v>0</v>
      </c>
    </row>
    <row r="10" spans="1:14" s="301" customFormat="1" ht="30" x14ac:dyDescent="0.2">
      <c r="A10" s="340" t="s">
        <v>5</v>
      </c>
      <c r="B10" s="355" t="s">
        <v>11</v>
      </c>
      <c r="C10" s="355" t="s">
        <v>11</v>
      </c>
      <c r="D10" s="350" t="s">
        <v>11</v>
      </c>
      <c r="E10" s="355" t="s">
        <v>11</v>
      </c>
      <c r="F10" s="350" t="s">
        <v>11</v>
      </c>
      <c r="G10" s="355">
        <f>ROUND(G8*G9/1000,0)</f>
        <v>0</v>
      </c>
      <c r="H10" s="350" t="s">
        <v>11</v>
      </c>
      <c r="I10" s="355">
        <f>ROUND(I8*I9/1000,0)</f>
        <v>0</v>
      </c>
      <c r="J10" s="350" t="s">
        <v>11</v>
      </c>
      <c r="K10" s="355">
        <f>ROUND(K8*K9/1000,0)</f>
        <v>0</v>
      </c>
      <c r="L10" s="350" t="s">
        <v>11</v>
      </c>
      <c r="M10" s="355">
        <f>ROUND(M8*M9/1000,0)</f>
        <v>0</v>
      </c>
      <c r="N10" s="350" t="s">
        <v>11</v>
      </c>
    </row>
    <row r="11" spans="1:14" s="301" customFormat="1" ht="28.5" x14ac:dyDescent="0.2">
      <c r="A11" s="351" t="s">
        <v>6</v>
      </c>
      <c r="B11" s="353" t="s">
        <v>11</v>
      </c>
      <c r="C11" s="353" t="s">
        <v>11</v>
      </c>
      <c r="D11" s="352" t="s">
        <v>11</v>
      </c>
      <c r="E11" s="353" t="s">
        <v>11</v>
      </c>
      <c r="F11" s="352" t="s">
        <v>11</v>
      </c>
      <c r="G11" s="353">
        <f>G12+G13+G14</f>
        <v>0</v>
      </c>
      <c r="H11" s="352" t="s">
        <v>11</v>
      </c>
      <c r="I11" s="353">
        <f>I12+I13+I14</f>
        <v>0</v>
      </c>
      <c r="J11" s="352" t="s">
        <v>11</v>
      </c>
      <c r="K11" s="353">
        <f>K12+K13+K14</f>
        <v>0</v>
      </c>
      <c r="L11" s="352" t="s">
        <v>11</v>
      </c>
      <c r="M11" s="353">
        <f>M12+M13+M14</f>
        <v>0</v>
      </c>
      <c r="N11" s="352" t="s">
        <v>11</v>
      </c>
    </row>
    <row r="12" spans="1:14" s="301" customFormat="1" x14ac:dyDescent="0.2">
      <c r="A12" s="354" t="s">
        <v>539</v>
      </c>
      <c r="B12" s="355" t="s">
        <v>11</v>
      </c>
      <c r="C12" s="355" t="s">
        <v>11</v>
      </c>
      <c r="D12" s="350" t="s">
        <v>11</v>
      </c>
      <c r="E12" s="355" t="s">
        <v>11</v>
      </c>
      <c r="F12" s="350" t="s">
        <v>11</v>
      </c>
      <c r="G12" s="355"/>
      <c r="H12" s="350" t="s">
        <v>11</v>
      </c>
      <c r="I12" s="355"/>
      <c r="J12" s="350" t="s">
        <v>11</v>
      </c>
      <c r="K12" s="355"/>
      <c r="L12" s="350" t="s">
        <v>11</v>
      </c>
      <c r="M12" s="355"/>
      <c r="N12" s="350" t="s">
        <v>11</v>
      </c>
    </row>
    <row r="13" spans="1:14" s="301" customFormat="1" ht="30" x14ac:dyDescent="0.2">
      <c r="A13" s="354" t="s">
        <v>540</v>
      </c>
      <c r="B13" s="355" t="s">
        <v>11</v>
      </c>
      <c r="C13" s="355" t="s">
        <v>11</v>
      </c>
      <c r="D13" s="350" t="s">
        <v>11</v>
      </c>
      <c r="E13" s="355" t="s">
        <v>11</v>
      </c>
      <c r="F13" s="350" t="s">
        <v>11</v>
      </c>
      <c r="G13" s="355"/>
      <c r="H13" s="350" t="s">
        <v>11</v>
      </c>
      <c r="I13" s="355"/>
      <c r="J13" s="350" t="s">
        <v>11</v>
      </c>
      <c r="K13" s="355"/>
      <c r="L13" s="350" t="s">
        <v>11</v>
      </c>
      <c r="M13" s="355"/>
      <c r="N13" s="350" t="s">
        <v>11</v>
      </c>
    </row>
    <row r="14" spans="1:14" s="301" customFormat="1" ht="45" x14ac:dyDescent="0.2">
      <c r="A14" s="354" t="s">
        <v>541</v>
      </c>
      <c r="B14" s="355" t="s">
        <v>11</v>
      </c>
      <c r="C14" s="355" t="s">
        <v>11</v>
      </c>
      <c r="D14" s="350" t="s">
        <v>11</v>
      </c>
      <c r="E14" s="355" t="s">
        <v>11</v>
      </c>
      <c r="F14" s="350" t="s">
        <v>11</v>
      </c>
      <c r="G14" s="355"/>
      <c r="H14" s="350" t="s">
        <v>11</v>
      </c>
      <c r="I14" s="355"/>
      <c r="J14" s="350" t="s">
        <v>11</v>
      </c>
      <c r="K14" s="355"/>
      <c r="L14" s="350" t="s">
        <v>11</v>
      </c>
      <c r="M14" s="355"/>
      <c r="N14" s="350" t="s">
        <v>11</v>
      </c>
    </row>
    <row r="15" spans="1:14" s="301" customFormat="1" x14ac:dyDescent="0.2">
      <c r="A15" s="639" t="s">
        <v>542</v>
      </c>
      <c r="B15" s="640"/>
      <c r="C15" s="640"/>
      <c r="D15" s="641">
        <f>IF(B15=0,0,C15/B15)</f>
        <v>0</v>
      </c>
      <c r="E15" s="640"/>
      <c r="F15" s="641">
        <f>IF(C15=0,0,E15/C15)</f>
        <v>0</v>
      </c>
      <c r="G15" s="642">
        <f>ROUND(G10+G11,0)</f>
        <v>0</v>
      </c>
      <c r="H15" s="641">
        <f>IF(E15=0,0,G15/E15)</f>
        <v>0</v>
      </c>
      <c r="I15" s="642">
        <f>ROUND(I10+I11,0)</f>
        <v>0</v>
      </c>
      <c r="J15" s="641">
        <f>IF(G15=0,0,I15/G15)</f>
        <v>0</v>
      </c>
      <c r="K15" s="642">
        <f>ROUND(K10+K11,0)</f>
        <v>0</v>
      </c>
      <c r="L15" s="641">
        <f>IF(I15=0,0,K15/I15)</f>
        <v>0</v>
      </c>
      <c r="M15" s="642">
        <f>ROUND(M10+M11,0)</f>
        <v>0</v>
      </c>
      <c r="N15" s="641">
        <f>IF(K15=0,0,M15/K15)</f>
        <v>0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9" orientation="landscape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view="pageBreakPreview" zoomScale="82" zoomScaleNormal="80" zoomScaleSheetLayoutView="82" workbookViewId="0">
      <selection activeCell="M3" sqref="M3"/>
    </sheetView>
  </sheetViews>
  <sheetFormatPr defaultRowHeight="15.75" x14ac:dyDescent="0.2"/>
  <cols>
    <col min="1" max="1" width="62.28515625" style="644" customWidth="1"/>
    <col min="2" max="2" width="26.5703125" style="644" customWidth="1"/>
    <col min="3" max="3" width="16.28515625" style="644" customWidth="1"/>
    <col min="4" max="4" width="16.85546875" style="644" customWidth="1"/>
    <col min="5" max="5" width="17.140625" style="645" customWidth="1"/>
    <col min="6" max="6" width="13.42578125" style="645" customWidth="1"/>
    <col min="7" max="7" width="11.42578125" style="645" customWidth="1"/>
    <col min="8" max="8" width="13.140625" style="644" customWidth="1"/>
    <col min="9" max="9" width="16.5703125" style="645" customWidth="1"/>
    <col min="10" max="10" width="11.85546875" style="645" customWidth="1"/>
    <col min="11" max="11" width="15.140625" style="645" customWidth="1"/>
    <col min="12" max="12" width="12.140625" style="644" customWidth="1"/>
    <col min="13" max="13" width="15.140625" style="644" customWidth="1"/>
    <col min="14" max="14" width="12.140625" style="644" customWidth="1"/>
    <col min="15" max="15" width="11.7109375" style="644" customWidth="1"/>
    <col min="16" max="214" width="10.42578125" style="644" customWidth="1"/>
    <col min="215" max="16384" width="9.140625" style="644"/>
  </cols>
  <sheetData>
    <row r="1" spans="1:15" x14ac:dyDescent="0.2">
      <c r="A1" s="643">
        <v>153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</row>
    <row r="2" spans="1:15" ht="37.5" customHeight="1" x14ac:dyDescent="0.2">
      <c r="L2" s="646"/>
      <c r="M2" s="647" t="s">
        <v>543</v>
      </c>
      <c r="N2" s="647"/>
    </row>
    <row r="3" spans="1:15" ht="20.25" x14ac:dyDescent="0.2">
      <c r="A3" s="648" t="s">
        <v>544</v>
      </c>
      <c r="B3" s="648"/>
      <c r="C3" s="648"/>
      <c r="D3" s="648"/>
      <c r="E3" s="648"/>
      <c r="F3" s="648"/>
      <c r="G3" s="648"/>
      <c r="H3" s="648"/>
      <c r="I3" s="648"/>
      <c r="J3" s="648"/>
      <c r="K3" s="648"/>
      <c r="L3" s="649"/>
      <c r="M3" s="649"/>
      <c r="N3" s="649"/>
    </row>
    <row r="4" spans="1:15" ht="20.25" x14ac:dyDescent="0.2">
      <c r="A4" s="648" t="s">
        <v>545</v>
      </c>
      <c r="B4" s="648"/>
      <c r="C4" s="648"/>
      <c r="D4" s="648"/>
      <c r="E4" s="648"/>
      <c r="F4" s="648"/>
      <c r="G4" s="648"/>
      <c r="H4" s="648"/>
      <c r="I4" s="648"/>
      <c r="J4" s="648"/>
      <c r="K4" s="648"/>
      <c r="L4" s="649"/>
      <c r="M4" s="649"/>
      <c r="N4" s="649"/>
    </row>
    <row r="5" spans="1:15" s="651" customFormat="1" x14ac:dyDescent="0.2">
      <c r="A5" s="650" t="s">
        <v>546</v>
      </c>
      <c r="B5" s="644"/>
      <c r="D5" s="652"/>
      <c r="E5" s="652"/>
      <c r="F5" s="652"/>
      <c r="G5" s="652"/>
      <c r="I5" s="652"/>
      <c r="J5" s="653"/>
      <c r="K5" s="652"/>
      <c r="M5" s="652"/>
      <c r="N5" s="654" t="s">
        <v>0</v>
      </c>
    </row>
    <row r="6" spans="1:15" s="662" customFormat="1" ht="40.5" customHeight="1" x14ac:dyDescent="0.2">
      <c r="A6" s="655" t="s">
        <v>547</v>
      </c>
      <c r="B6" s="655" t="s">
        <v>548</v>
      </c>
      <c r="C6" s="655" t="s">
        <v>549</v>
      </c>
      <c r="D6" s="656" t="s">
        <v>550</v>
      </c>
      <c r="E6" s="657" t="s">
        <v>551</v>
      </c>
      <c r="F6" s="658" t="s">
        <v>552</v>
      </c>
      <c r="G6" s="659"/>
      <c r="H6" s="656" t="s">
        <v>553</v>
      </c>
      <c r="I6" s="657" t="s">
        <v>554</v>
      </c>
      <c r="J6" s="660" t="s">
        <v>555</v>
      </c>
      <c r="K6" s="661" t="s">
        <v>556</v>
      </c>
      <c r="L6" s="656" t="s">
        <v>555</v>
      </c>
      <c r="M6" s="661" t="s">
        <v>557</v>
      </c>
      <c r="N6" s="656" t="s">
        <v>555</v>
      </c>
    </row>
    <row r="7" spans="1:15" s="662" customFormat="1" ht="23.25" customHeight="1" x14ac:dyDescent="0.2">
      <c r="A7" s="655"/>
      <c r="B7" s="655"/>
      <c r="C7" s="655"/>
      <c r="D7" s="663"/>
      <c r="E7" s="664"/>
      <c r="F7" s="665" t="s">
        <v>558</v>
      </c>
      <c r="G7" s="666" t="s">
        <v>559</v>
      </c>
      <c r="H7" s="663"/>
      <c r="I7" s="664"/>
      <c r="J7" s="667"/>
      <c r="K7" s="668"/>
      <c r="L7" s="663"/>
      <c r="M7" s="668"/>
      <c r="N7" s="663"/>
    </row>
    <row r="8" spans="1:15" s="675" customFormat="1" ht="18.75" x14ac:dyDescent="0.2">
      <c r="A8" s="669" t="s">
        <v>560</v>
      </c>
      <c r="B8" s="669"/>
      <c r="C8" s="670">
        <f>C9+C10+C16+C22+C25+C26+C27+C29+C30+C31+C34+C35+C38+C39+C40+C43+C44+C28</f>
        <v>0</v>
      </c>
      <c r="D8" s="670">
        <f>D9+D10+D16+D22+D25+D26+D27+D29+D30+D31+D34+D35+D38+D39+D40+D43+D44+D28</f>
        <v>0</v>
      </c>
      <c r="E8" s="670">
        <f>E9+E10+E16+E22+E25+E26+E27+E29+E30+E31+E34+E35+E38+E39+E40+E43+E44+E28</f>
        <v>0</v>
      </c>
      <c r="F8" s="671">
        <f t="shared" ref="F8:F44" si="0">E8-D8</f>
        <v>0</v>
      </c>
      <c r="G8" s="672" t="str">
        <f>IF(D8=0," ",E8/D8)</f>
        <v xml:space="preserve"> </v>
      </c>
      <c r="H8" s="672" t="str">
        <f t="shared" ref="H8:H44" si="1">IF(C8=0," ",E8/C8)</f>
        <v xml:space="preserve"> </v>
      </c>
      <c r="I8" s="670">
        <f>I9+I10+I16+I22+I25+I26+I27+I29+I30+I31+I34+I35+I38+I39+I40+I43+I44+I28</f>
        <v>0</v>
      </c>
      <c r="J8" s="673" t="str">
        <f t="shared" ref="J8:J44" si="2">IF(E8=0," ",I8/E8)</f>
        <v xml:space="preserve"> </v>
      </c>
      <c r="K8" s="670">
        <f>K9+K10+K16+K22+K25+K26+K27+K29+K30+K31+K34+K35+K38+K39+K40+K43+K44+K28</f>
        <v>0</v>
      </c>
      <c r="L8" s="673" t="str">
        <f t="shared" ref="L8:L44" si="3">IF(I8=0," ",K8/I8)</f>
        <v xml:space="preserve"> </v>
      </c>
      <c r="M8" s="670">
        <f>M9+M10+M16+M22+M25+M26+M27+M29+M30+M31+M34+M35+M38+M39+M40+M43+M44+M28</f>
        <v>0</v>
      </c>
      <c r="N8" s="673" t="str">
        <f t="shared" ref="N8:N44" si="4">IF(K8=0," ",M8/K8)</f>
        <v xml:space="preserve"> </v>
      </c>
      <c r="O8" s="674"/>
    </row>
    <row r="9" spans="1:15" ht="18.75" x14ac:dyDescent="0.2">
      <c r="A9" s="676" t="s">
        <v>561</v>
      </c>
      <c r="B9" s="677" t="s">
        <v>562</v>
      </c>
      <c r="C9" s="678"/>
      <c r="D9" s="679"/>
      <c r="E9" s="680"/>
      <c r="F9" s="678">
        <f t="shared" si="0"/>
        <v>0</v>
      </c>
      <c r="G9" s="681" t="str">
        <f t="shared" ref="G9:G44" si="5">IF(D9=0," ",E9/D9)</f>
        <v xml:space="preserve"> </v>
      </c>
      <c r="H9" s="682" t="str">
        <f t="shared" si="1"/>
        <v xml:space="preserve"> </v>
      </c>
      <c r="I9" s="680"/>
      <c r="J9" s="683" t="str">
        <f t="shared" si="2"/>
        <v xml:space="preserve"> </v>
      </c>
      <c r="K9" s="679"/>
      <c r="L9" s="684" t="str">
        <f t="shared" si="3"/>
        <v xml:space="preserve"> </v>
      </c>
      <c r="M9" s="679"/>
      <c r="N9" s="684" t="str">
        <f t="shared" si="4"/>
        <v xml:space="preserve"> </v>
      </c>
      <c r="O9" s="645"/>
    </row>
    <row r="10" spans="1:15" ht="18.75" x14ac:dyDescent="0.2">
      <c r="A10" s="685" t="s">
        <v>34</v>
      </c>
      <c r="B10" s="686"/>
      <c r="C10" s="679">
        <f>C11+C12+C13+C14+C15</f>
        <v>0</v>
      </c>
      <c r="D10" s="679">
        <f>D11+D12+D13+D14+D15</f>
        <v>0</v>
      </c>
      <c r="E10" s="680">
        <f>E11+E12+E13+E14+E15</f>
        <v>0</v>
      </c>
      <c r="F10" s="678">
        <f t="shared" si="0"/>
        <v>0</v>
      </c>
      <c r="G10" s="681" t="str">
        <f t="shared" si="5"/>
        <v xml:space="preserve"> </v>
      </c>
      <c r="H10" s="682" t="str">
        <f t="shared" si="1"/>
        <v xml:space="preserve"> </v>
      </c>
      <c r="I10" s="680">
        <f>I11+I12+I13+I14+I15</f>
        <v>0</v>
      </c>
      <c r="J10" s="683" t="str">
        <f t="shared" si="2"/>
        <v xml:space="preserve"> </v>
      </c>
      <c r="K10" s="679">
        <f>K11+K12+K13+K14+K15</f>
        <v>0</v>
      </c>
      <c r="L10" s="684" t="str">
        <f t="shared" si="3"/>
        <v xml:space="preserve"> </v>
      </c>
      <c r="M10" s="679">
        <f>M11+M12+M13+M14+M15</f>
        <v>0</v>
      </c>
      <c r="N10" s="684" t="str">
        <f t="shared" si="4"/>
        <v xml:space="preserve"> </v>
      </c>
      <c r="O10" s="645"/>
    </row>
    <row r="11" spans="1:15" s="696" customFormat="1" ht="31.5" x14ac:dyDescent="0.2">
      <c r="A11" s="687" t="s">
        <v>563</v>
      </c>
      <c r="B11" s="688" t="s">
        <v>102</v>
      </c>
      <c r="C11" s="689"/>
      <c r="D11" s="689"/>
      <c r="E11" s="690"/>
      <c r="F11" s="691">
        <f t="shared" si="0"/>
        <v>0</v>
      </c>
      <c r="G11" s="692" t="str">
        <f t="shared" si="5"/>
        <v xml:space="preserve"> </v>
      </c>
      <c r="H11" s="693" t="str">
        <f t="shared" si="1"/>
        <v xml:space="preserve"> </v>
      </c>
      <c r="I11" s="690"/>
      <c r="J11" s="694" t="str">
        <f t="shared" si="2"/>
        <v xml:space="preserve"> </v>
      </c>
      <c r="K11" s="689"/>
      <c r="L11" s="695" t="str">
        <f t="shared" si="3"/>
        <v xml:space="preserve"> </v>
      </c>
      <c r="M11" s="689"/>
      <c r="N11" s="695" t="str">
        <f t="shared" si="4"/>
        <v xml:space="preserve"> </v>
      </c>
    </row>
    <row r="12" spans="1:15" s="696" customFormat="1" ht="31.5" x14ac:dyDescent="0.2">
      <c r="A12" s="687" t="s">
        <v>564</v>
      </c>
      <c r="B12" s="688" t="s">
        <v>65</v>
      </c>
      <c r="C12" s="689"/>
      <c r="D12" s="689"/>
      <c r="E12" s="690"/>
      <c r="F12" s="691">
        <f t="shared" si="0"/>
        <v>0</v>
      </c>
      <c r="G12" s="692" t="str">
        <f t="shared" si="5"/>
        <v xml:space="preserve"> </v>
      </c>
      <c r="H12" s="693" t="str">
        <f t="shared" si="1"/>
        <v xml:space="preserve"> </v>
      </c>
      <c r="I12" s="690"/>
      <c r="J12" s="694" t="str">
        <f>IF(E12=0," ",I12/E12)</f>
        <v xml:space="preserve"> </v>
      </c>
      <c r="K12" s="689"/>
      <c r="L12" s="695" t="str">
        <f>IF(I12=0," ",K12/I12)</f>
        <v xml:space="preserve"> </v>
      </c>
      <c r="M12" s="689"/>
      <c r="N12" s="695" t="str">
        <f>IF(K12=0," ",M12/K12)</f>
        <v xml:space="preserve"> </v>
      </c>
    </row>
    <row r="13" spans="1:15" s="696" customFormat="1" ht="31.5" x14ac:dyDescent="0.2">
      <c r="A13" s="687" t="s">
        <v>565</v>
      </c>
      <c r="B13" s="688" t="s">
        <v>67</v>
      </c>
      <c r="C13" s="689"/>
      <c r="D13" s="689"/>
      <c r="E13" s="690"/>
      <c r="F13" s="691">
        <f t="shared" si="0"/>
        <v>0</v>
      </c>
      <c r="G13" s="692" t="str">
        <f t="shared" si="5"/>
        <v xml:space="preserve"> </v>
      </c>
      <c r="H13" s="693" t="str">
        <f t="shared" si="1"/>
        <v xml:space="preserve"> </v>
      </c>
      <c r="I13" s="690"/>
      <c r="J13" s="694" t="str">
        <f t="shared" si="2"/>
        <v xml:space="preserve"> </v>
      </c>
      <c r="K13" s="689"/>
      <c r="L13" s="695" t="str">
        <f t="shared" si="3"/>
        <v xml:space="preserve"> </v>
      </c>
      <c r="M13" s="689"/>
      <c r="N13" s="695" t="str">
        <f t="shared" si="4"/>
        <v xml:space="preserve"> </v>
      </c>
    </row>
    <row r="14" spans="1:15" s="696" customFormat="1" ht="31.5" x14ac:dyDescent="0.2">
      <c r="A14" s="687" t="s">
        <v>566</v>
      </c>
      <c r="B14" s="688" t="s">
        <v>110</v>
      </c>
      <c r="C14" s="689"/>
      <c r="D14" s="689"/>
      <c r="E14" s="690"/>
      <c r="F14" s="691">
        <f t="shared" si="0"/>
        <v>0</v>
      </c>
      <c r="G14" s="692" t="str">
        <f t="shared" si="5"/>
        <v xml:space="preserve"> </v>
      </c>
      <c r="H14" s="693" t="str">
        <f t="shared" si="1"/>
        <v xml:space="preserve"> </v>
      </c>
      <c r="I14" s="690"/>
      <c r="J14" s="694" t="str">
        <f t="shared" si="2"/>
        <v xml:space="preserve"> </v>
      </c>
      <c r="K14" s="689"/>
      <c r="L14" s="695" t="str">
        <f t="shared" si="3"/>
        <v xml:space="preserve"> </v>
      </c>
      <c r="M14" s="689"/>
      <c r="N14" s="695" t="str">
        <f t="shared" si="4"/>
        <v xml:space="preserve"> </v>
      </c>
    </row>
    <row r="15" spans="1:15" s="696" customFormat="1" ht="47.25" x14ac:dyDescent="0.2">
      <c r="A15" s="687" t="s">
        <v>567</v>
      </c>
      <c r="B15" s="688" t="s">
        <v>112</v>
      </c>
      <c r="C15" s="689"/>
      <c r="D15" s="689"/>
      <c r="E15" s="690"/>
      <c r="F15" s="691">
        <f t="shared" si="0"/>
        <v>0</v>
      </c>
      <c r="G15" s="692" t="str">
        <f t="shared" si="5"/>
        <v xml:space="preserve"> </v>
      </c>
      <c r="H15" s="693" t="str">
        <f t="shared" si="1"/>
        <v xml:space="preserve"> </v>
      </c>
      <c r="I15" s="690"/>
      <c r="J15" s="694" t="str">
        <f t="shared" si="2"/>
        <v xml:space="preserve"> </v>
      </c>
      <c r="K15" s="689"/>
      <c r="L15" s="695" t="str">
        <f t="shared" si="3"/>
        <v xml:space="preserve"> </v>
      </c>
      <c r="M15" s="689"/>
      <c r="N15" s="695" t="str">
        <f t="shared" si="4"/>
        <v xml:space="preserve"> </v>
      </c>
    </row>
    <row r="16" spans="1:15" ht="18.75" x14ac:dyDescent="0.2">
      <c r="A16" s="685" t="s">
        <v>568</v>
      </c>
      <c r="B16" s="686"/>
      <c r="C16" s="679">
        <f>C17+C18+C19+C20+C21</f>
        <v>0</v>
      </c>
      <c r="D16" s="679">
        <f>D17+D18+D19+D20+D21</f>
        <v>0</v>
      </c>
      <c r="E16" s="680">
        <f>E17+E18+E19+E20+E21</f>
        <v>0</v>
      </c>
      <c r="F16" s="678">
        <f t="shared" si="0"/>
        <v>0</v>
      </c>
      <c r="G16" s="681" t="str">
        <f t="shared" si="5"/>
        <v xml:space="preserve"> </v>
      </c>
      <c r="H16" s="682" t="str">
        <f t="shared" si="1"/>
        <v xml:space="preserve"> </v>
      </c>
      <c r="I16" s="680">
        <f>I17+I18+I19+I20+I21</f>
        <v>0</v>
      </c>
      <c r="J16" s="683" t="str">
        <f t="shared" si="2"/>
        <v xml:space="preserve"> </v>
      </c>
      <c r="K16" s="679">
        <f>K17+K18+K19+K20+K21</f>
        <v>0</v>
      </c>
      <c r="L16" s="684" t="str">
        <f t="shared" si="3"/>
        <v xml:space="preserve"> </v>
      </c>
      <c r="M16" s="679">
        <f>M17+M18+M19+M20+M21</f>
        <v>0</v>
      </c>
      <c r="N16" s="684" t="str">
        <f t="shared" si="4"/>
        <v xml:space="preserve"> </v>
      </c>
    </row>
    <row r="17" spans="1:14" s="696" customFormat="1" ht="31.5" x14ac:dyDescent="0.2">
      <c r="A17" s="687" t="s">
        <v>569</v>
      </c>
      <c r="B17" s="688" t="s">
        <v>570</v>
      </c>
      <c r="C17" s="689"/>
      <c r="D17" s="689"/>
      <c r="E17" s="690"/>
      <c r="F17" s="691">
        <f t="shared" si="0"/>
        <v>0</v>
      </c>
      <c r="G17" s="692" t="str">
        <f t="shared" si="5"/>
        <v xml:space="preserve"> </v>
      </c>
      <c r="H17" s="693" t="str">
        <f t="shared" si="1"/>
        <v xml:space="preserve"> </v>
      </c>
      <c r="I17" s="690"/>
      <c r="J17" s="694" t="str">
        <f t="shared" si="2"/>
        <v xml:space="preserve"> </v>
      </c>
      <c r="K17" s="689"/>
      <c r="L17" s="695" t="str">
        <f t="shared" si="3"/>
        <v xml:space="preserve"> </v>
      </c>
      <c r="M17" s="689"/>
      <c r="N17" s="695" t="str">
        <f t="shared" si="4"/>
        <v xml:space="preserve"> </v>
      </c>
    </row>
    <row r="18" spans="1:14" s="696" customFormat="1" ht="31.5" x14ac:dyDescent="0.2">
      <c r="A18" s="687" t="s">
        <v>571</v>
      </c>
      <c r="B18" s="688" t="s">
        <v>572</v>
      </c>
      <c r="C18" s="689"/>
      <c r="D18" s="689"/>
      <c r="E18" s="690"/>
      <c r="F18" s="691">
        <f t="shared" si="0"/>
        <v>0</v>
      </c>
      <c r="G18" s="692" t="str">
        <f t="shared" si="5"/>
        <v xml:space="preserve"> </v>
      </c>
      <c r="H18" s="693" t="str">
        <f t="shared" si="1"/>
        <v xml:space="preserve"> </v>
      </c>
      <c r="I18" s="690"/>
      <c r="J18" s="694" t="str">
        <f t="shared" si="2"/>
        <v xml:space="preserve"> </v>
      </c>
      <c r="K18" s="689"/>
      <c r="L18" s="695" t="str">
        <f t="shared" si="3"/>
        <v xml:space="preserve"> </v>
      </c>
      <c r="M18" s="689"/>
      <c r="N18" s="695" t="str">
        <f t="shared" si="4"/>
        <v xml:space="preserve"> </v>
      </c>
    </row>
    <row r="19" spans="1:14" s="696" customFormat="1" ht="47.25" x14ac:dyDescent="0.2">
      <c r="A19" s="687" t="s">
        <v>573</v>
      </c>
      <c r="B19" s="688" t="s">
        <v>574</v>
      </c>
      <c r="C19" s="689"/>
      <c r="D19" s="689"/>
      <c r="E19" s="690"/>
      <c r="F19" s="691">
        <f t="shared" si="0"/>
        <v>0</v>
      </c>
      <c r="G19" s="692" t="str">
        <f t="shared" si="5"/>
        <v xml:space="preserve"> </v>
      </c>
      <c r="H19" s="693" t="str">
        <f t="shared" si="1"/>
        <v xml:space="preserve"> </v>
      </c>
      <c r="I19" s="690"/>
      <c r="J19" s="694" t="str">
        <f t="shared" si="2"/>
        <v xml:space="preserve"> </v>
      </c>
      <c r="K19" s="689"/>
      <c r="L19" s="695" t="str">
        <f t="shared" si="3"/>
        <v xml:space="preserve"> </v>
      </c>
      <c r="M19" s="689"/>
      <c r="N19" s="695" t="str">
        <f t="shared" si="4"/>
        <v xml:space="preserve"> </v>
      </c>
    </row>
    <row r="20" spans="1:14" s="696" customFormat="1" ht="47.25" x14ac:dyDescent="0.2">
      <c r="A20" s="687" t="s">
        <v>575</v>
      </c>
      <c r="B20" s="688" t="s">
        <v>576</v>
      </c>
      <c r="C20" s="689"/>
      <c r="D20" s="689"/>
      <c r="E20" s="690"/>
      <c r="F20" s="691">
        <f t="shared" si="0"/>
        <v>0</v>
      </c>
      <c r="G20" s="692" t="str">
        <f t="shared" si="5"/>
        <v xml:space="preserve"> </v>
      </c>
      <c r="H20" s="693" t="str">
        <f t="shared" si="1"/>
        <v xml:space="preserve"> </v>
      </c>
      <c r="I20" s="690"/>
      <c r="J20" s="694" t="str">
        <f t="shared" si="2"/>
        <v xml:space="preserve"> </v>
      </c>
      <c r="K20" s="689"/>
      <c r="L20" s="695" t="str">
        <f t="shared" si="3"/>
        <v xml:space="preserve"> </v>
      </c>
      <c r="M20" s="689"/>
      <c r="N20" s="695" t="str">
        <f t="shared" si="4"/>
        <v xml:space="preserve"> </v>
      </c>
    </row>
    <row r="21" spans="1:14" s="696" customFormat="1" ht="18.75" x14ac:dyDescent="0.2">
      <c r="A21" s="687" t="s">
        <v>577</v>
      </c>
      <c r="B21" s="688" t="s">
        <v>578</v>
      </c>
      <c r="C21" s="689"/>
      <c r="D21" s="689"/>
      <c r="E21" s="690"/>
      <c r="F21" s="691">
        <f t="shared" si="0"/>
        <v>0</v>
      </c>
      <c r="G21" s="692" t="str">
        <f t="shared" si="5"/>
        <v xml:space="preserve"> </v>
      </c>
      <c r="H21" s="693" t="str">
        <f t="shared" si="1"/>
        <v xml:space="preserve"> </v>
      </c>
      <c r="I21" s="690"/>
      <c r="J21" s="694" t="str">
        <f t="shared" si="2"/>
        <v xml:space="preserve"> </v>
      </c>
      <c r="K21" s="689"/>
      <c r="L21" s="695" t="str">
        <f t="shared" si="3"/>
        <v xml:space="preserve"> </v>
      </c>
      <c r="M21" s="689"/>
      <c r="N21" s="695" t="str">
        <f t="shared" si="4"/>
        <v xml:space="preserve"> </v>
      </c>
    </row>
    <row r="22" spans="1:14" ht="31.5" x14ac:dyDescent="0.2">
      <c r="A22" s="685" t="s">
        <v>159</v>
      </c>
      <c r="B22" s="686"/>
      <c r="C22" s="679">
        <f>C23+C24</f>
        <v>0</v>
      </c>
      <c r="D22" s="679">
        <f>D23+D24</f>
        <v>0</v>
      </c>
      <c r="E22" s="680">
        <f>E23+E24</f>
        <v>0</v>
      </c>
      <c r="F22" s="678">
        <f t="shared" si="0"/>
        <v>0</v>
      </c>
      <c r="G22" s="681" t="str">
        <f t="shared" si="5"/>
        <v xml:space="preserve"> </v>
      </c>
      <c r="H22" s="682" t="str">
        <f t="shared" si="1"/>
        <v xml:space="preserve"> </v>
      </c>
      <c r="I22" s="680">
        <f>I23+I24</f>
        <v>0</v>
      </c>
      <c r="J22" s="683" t="str">
        <f t="shared" si="2"/>
        <v xml:space="preserve"> </v>
      </c>
      <c r="K22" s="679">
        <f>K23+K24</f>
        <v>0</v>
      </c>
      <c r="L22" s="684" t="str">
        <f t="shared" si="3"/>
        <v xml:space="preserve"> </v>
      </c>
      <c r="M22" s="679">
        <f>M23+M24</f>
        <v>0</v>
      </c>
      <c r="N22" s="684" t="str">
        <f t="shared" si="4"/>
        <v xml:space="preserve"> </v>
      </c>
    </row>
    <row r="23" spans="1:14" s="696" customFormat="1" ht="18.75" x14ac:dyDescent="0.2">
      <c r="A23" s="687" t="s">
        <v>579</v>
      </c>
      <c r="B23" s="688" t="s">
        <v>580</v>
      </c>
      <c r="C23" s="689"/>
      <c r="D23" s="689"/>
      <c r="E23" s="690"/>
      <c r="F23" s="691">
        <f t="shared" si="0"/>
        <v>0</v>
      </c>
      <c r="G23" s="692" t="str">
        <f t="shared" si="5"/>
        <v xml:space="preserve"> </v>
      </c>
      <c r="H23" s="693" t="str">
        <f t="shared" si="1"/>
        <v xml:space="preserve"> </v>
      </c>
      <c r="I23" s="690"/>
      <c r="J23" s="694" t="str">
        <f t="shared" si="2"/>
        <v xml:space="preserve"> </v>
      </c>
      <c r="K23" s="689"/>
      <c r="L23" s="695" t="str">
        <f t="shared" si="3"/>
        <v xml:space="preserve"> </v>
      </c>
      <c r="M23" s="689"/>
      <c r="N23" s="695" t="str">
        <f t="shared" si="4"/>
        <v xml:space="preserve"> </v>
      </c>
    </row>
    <row r="24" spans="1:14" s="696" customFormat="1" ht="31.5" x14ac:dyDescent="0.2">
      <c r="A24" s="687" t="s">
        <v>581</v>
      </c>
      <c r="B24" s="688" t="s">
        <v>582</v>
      </c>
      <c r="C24" s="689"/>
      <c r="D24" s="689"/>
      <c r="E24" s="690"/>
      <c r="F24" s="691">
        <f t="shared" si="0"/>
        <v>0</v>
      </c>
      <c r="G24" s="692" t="str">
        <f t="shared" si="5"/>
        <v xml:space="preserve"> </v>
      </c>
      <c r="H24" s="693" t="str">
        <f t="shared" si="1"/>
        <v xml:space="preserve"> </v>
      </c>
      <c r="I24" s="690"/>
      <c r="J24" s="694" t="str">
        <f t="shared" si="2"/>
        <v xml:space="preserve"> </v>
      </c>
      <c r="K24" s="689"/>
      <c r="L24" s="695" t="str">
        <f t="shared" si="3"/>
        <v xml:space="preserve"> </v>
      </c>
      <c r="M24" s="689"/>
      <c r="N24" s="695" t="str">
        <f t="shared" si="4"/>
        <v xml:space="preserve"> </v>
      </c>
    </row>
    <row r="25" spans="1:14" ht="31.5" x14ac:dyDescent="0.2">
      <c r="A25" s="685" t="s">
        <v>583</v>
      </c>
      <c r="B25" s="686" t="s">
        <v>584</v>
      </c>
      <c r="C25" s="679"/>
      <c r="D25" s="679"/>
      <c r="E25" s="680"/>
      <c r="F25" s="678">
        <f t="shared" si="0"/>
        <v>0</v>
      </c>
      <c r="G25" s="681" t="str">
        <f t="shared" si="5"/>
        <v xml:space="preserve"> </v>
      </c>
      <c r="H25" s="682" t="str">
        <f t="shared" si="1"/>
        <v xml:space="preserve"> </v>
      </c>
      <c r="I25" s="680"/>
      <c r="J25" s="683" t="str">
        <f t="shared" si="2"/>
        <v xml:space="preserve"> </v>
      </c>
      <c r="K25" s="679"/>
      <c r="L25" s="684" t="str">
        <f t="shared" si="3"/>
        <v xml:space="preserve"> </v>
      </c>
      <c r="M25" s="679"/>
      <c r="N25" s="684" t="str">
        <f t="shared" si="4"/>
        <v xml:space="preserve"> </v>
      </c>
    </row>
    <row r="26" spans="1:14" ht="18.75" x14ac:dyDescent="0.2">
      <c r="A26" s="685" t="s">
        <v>177</v>
      </c>
      <c r="B26" s="686" t="s">
        <v>585</v>
      </c>
      <c r="C26" s="679"/>
      <c r="D26" s="679"/>
      <c r="E26" s="680"/>
      <c r="F26" s="678">
        <f t="shared" si="0"/>
        <v>0</v>
      </c>
      <c r="G26" s="681" t="str">
        <f t="shared" si="5"/>
        <v xml:space="preserve"> </v>
      </c>
      <c r="H26" s="682" t="str">
        <f t="shared" si="1"/>
        <v xml:space="preserve"> </v>
      </c>
      <c r="I26" s="680"/>
      <c r="J26" s="683" t="str">
        <f t="shared" si="2"/>
        <v xml:space="preserve"> </v>
      </c>
      <c r="K26" s="679"/>
      <c r="L26" s="684" t="str">
        <f t="shared" si="3"/>
        <v xml:space="preserve"> </v>
      </c>
      <c r="M26" s="679"/>
      <c r="N26" s="684" t="str">
        <f t="shared" si="4"/>
        <v xml:space="preserve"> </v>
      </c>
    </row>
    <row r="27" spans="1:14" ht="31.5" x14ac:dyDescent="0.2">
      <c r="A27" s="685" t="s">
        <v>586</v>
      </c>
      <c r="B27" s="686" t="s">
        <v>587</v>
      </c>
      <c r="C27" s="679"/>
      <c r="D27" s="679"/>
      <c r="E27" s="680"/>
      <c r="F27" s="678">
        <f t="shared" si="0"/>
        <v>0</v>
      </c>
      <c r="G27" s="681" t="str">
        <f t="shared" si="5"/>
        <v xml:space="preserve"> </v>
      </c>
      <c r="H27" s="682" t="str">
        <f t="shared" si="1"/>
        <v xml:space="preserve"> </v>
      </c>
      <c r="I27" s="680"/>
      <c r="J27" s="683" t="str">
        <f t="shared" si="2"/>
        <v xml:space="preserve"> </v>
      </c>
      <c r="K27" s="679"/>
      <c r="L27" s="684" t="str">
        <f t="shared" si="3"/>
        <v xml:space="preserve"> </v>
      </c>
      <c r="M27" s="679"/>
      <c r="N27" s="684" t="str">
        <f t="shared" si="4"/>
        <v xml:space="preserve"> </v>
      </c>
    </row>
    <row r="28" spans="1:14" ht="18.75" x14ac:dyDescent="0.2">
      <c r="A28" s="685" t="s">
        <v>588</v>
      </c>
      <c r="B28" s="686" t="s">
        <v>589</v>
      </c>
      <c r="C28" s="679"/>
      <c r="D28" s="679"/>
      <c r="E28" s="680"/>
      <c r="F28" s="678">
        <f t="shared" si="0"/>
        <v>0</v>
      </c>
      <c r="G28" s="681" t="str">
        <f t="shared" si="5"/>
        <v xml:space="preserve"> </v>
      </c>
      <c r="H28" s="682" t="str">
        <f t="shared" si="1"/>
        <v xml:space="preserve"> </v>
      </c>
      <c r="I28" s="680"/>
      <c r="J28" s="683" t="str">
        <f t="shared" si="2"/>
        <v xml:space="preserve"> </v>
      </c>
      <c r="K28" s="679"/>
      <c r="L28" s="684" t="str">
        <f t="shared" si="3"/>
        <v xml:space="preserve"> </v>
      </c>
      <c r="M28" s="679"/>
      <c r="N28" s="684" t="str">
        <f t="shared" si="4"/>
        <v xml:space="preserve"> </v>
      </c>
    </row>
    <row r="29" spans="1:14" ht="18.75" x14ac:dyDescent="0.2">
      <c r="A29" s="685" t="s">
        <v>225</v>
      </c>
      <c r="B29" s="686" t="s">
        <v>590</v>
      </c>
      <c r="C29" s="679"/>
      <c r="D29" s="679"/>
      <c r="E29" s="680"/>
      <c r="F29" s="678">
        <f t="shared" si="0"/>
        <v>0</v>
      </c>
      <c r="G29" s="681" t="str">
        <f t="shared" si="5"/>
        <v xml:space="preserve"> </v>
      </c>
      <c r="H29" s="682"/>
      <c r="I29" s="680"/>
      <c r="J29" s="683" t="str">
        <f t="shared" si="2"/>
        <v xml:space="preserve"> </v>
      </c>
      <c r="K29" s="679"/>
      <c r="L29" s="684" t="str">
        <f t="shared" si="3"/>
        <v xml:space="preserve"> </v>
      </c>
      <c r="M29" s="679"/>
      <c r="N29" s="684" t="str">
        <f t="shared" si="4"/>
        <v xml:space="preserve"> </v>
      </c>
    </row>
    <row r="30" spans="1:14" ht="18.75" x14ac:dyDescent="0.2">
      <c r="A30" s="685" t="s">
        <v>591</v>
      </c>
      <c r="B30" s="686" t="s">
        <v>592</v>
      </c>
      <c r="C30" s="679"/>
      <c r="D30" s="679"/>
      <c r="E30" s="680"/>
      <c r="F30" s="678">
        <f t="shared" si="0"/>
        <v>0</v>
      </c>
      <c r="G30" s="681" t="str">
        <f t="shared" si="5"/>
        <v xml:space="preserve"> </v>
      </c>
      <c r="H30" s="682" t="str">
        <f t="shared" si="1"/>
        <v xml:space="preserve"> </v>
      </c>
      <c r="I30" s="680"/>
      <c r="J30" s="683" t="str">
        <f t="shared" si="2"/>
        <v xml:space="preserve"> </v>
      </c>
      <c r="K30" s="679"/>
      <c r="L30" s="684" t="str">
        <f t="shared" si="3"/>
        <v xml:space="preserve"> </v>
      </c>
      <c r="M30" s="679"/>
      <c r="N30" s="684" t="str">
        <f t="shared" si="4"/>
        <v xml:space="preserve"> </v>
      </c>
    </row>
    <row r="31" spans="1:14" ht="18.75" x14ac:dyDescent="0.2">
      <c r="A31" s="685" t="s">
        <v>593</v>
      </c>
      <c r="B31" s="686"/>
      <c r="C31" s="679">
        <f>C32+C33</f>
        <v>0</v>
      </c>
      <c r="D31" s="679">
        <f>D32+D33</f>
        <v>0</v>
      </c>
      <c r="E31" s="680">
        <f>E32+E33</f>
        <v>0</v>
      </c>
      <c r="F31" s="678">
        <f t="shared" si="0"/>
        <v>0</v>
      </c>
      <c r="G31" s="681" t="str">
        <f t="shared" si="5"/>
        <v xml:space="preserve"> </v>
      </c>
      <c r="H31" s="682" t="str">
        <f t="shared" si="1"/>
        <v xml:space="preserve"> </v>
      </c>
      <c r="I31" s="680">
        <f>I32+I33</f>
        <v>0</v>
      </c>
      <c r="J31" s="683" t="str">
        <f t="shared" si="2"/>
        <v xml:space="preserve"> </v>
      </c>
      <c r="K31" s="679">
        <f>K32+K33</f>
        <v>0</v>
      </c>
      <c r="L31" s="684" t="str">
        <f t="shared" si="3"/>
        <v xml:space="preserve"> </v>
      </c>
      <c r="M31" s="679">
        <f>M32+M33</f>
        <v>0</v>
      </c>
      <c r="N31" s="684" t="str">
        <f t="shared" si="4"/>
        <v xml:space="preserve"> </v>
      </c>
    </row>
    <row r="32" spans="1:14" s="696" customFormat="1" ht="18.75" x14ac:dyDescent="0.2">
      <c r="A32" s="687" t="s">
        <v>594</v>
      </c>
      <c r="B32" s="688" t="s">
        <v>595</v>
      </c>
      <c r="C32" s="689"/>
      <c r="D32" s="689"/>
      <c r="E32" s="690"/>
      <c r="F32" s="691">
        <f t="shared" si="0"/>
        <v>0</v>
      </c>
      <c r="G32" s="692" t="str">
        <f t="shared" si="5"/>
        <v xml:space="preserve"> </v>
      </c>
      <c r="H32" s="693" t="str">
        <f t="shared" si="1"/>
        <v xml:space="preserve"> </v>
      </c>
      <c r="I32" s="690"/>
      <c r="J32" s="694" t="str">
        <f t="shared" si="2"/>
        <v xml:space="preserve"> </v>
      </c>
      <c r="K32" s="689"/>
      <c r="L32" s="695" t="str">
        <f t="shared" si="3"/>
        <v xml:space="preserve"> </v>
      </c>
      <c r="M32" s="689"/>
      <c r="N32" s="695" t="str">
        <f t="shared" si="4"/>
        <v xml:space="preserve"> </v>
      </c>
    </row>
    <row r="33" spans="1:14" s="696" customFormat="1" ht="18.75" x14ac:dyDescent="0.2">
      <c r="A33" s="687" t="s">
        <v>596</v>
      </c>
      <c r="B33" s="688" t="s">
        <v>597</v>
      </c>
      <c r="C33" s="689"/>
      <c r="D33" s="689"/>
      <c r="E33" s="690"/>
      <c r="F33" s="691">
        <f t="shared" si="0"/>
        <v>0</v>
      </c>
      <c r="G33" s="692" t="str">
        <f t="shared" si="5"/>
        <v xml:space="preserve"> </v>
      </c>
      <c r="H33" s="693" t="str">
        <f t="shared" si="1"/>
        <v xml:space="preserve"> </v>
      </c>
      <c r="I33" s="690"/>
      <c r="J33" s="694" t="str">
        <f t="shared" si="2"/>
        <v xml:space="preserve"> </v>
      </c>
      <c r="K33" s="689"/>
      <c r="L33" s="695" t="str">
        <f t="shared" si="3"/>
        <v xml:space="preserve"> </v>
      </c>
      <c r="M33" s="689"/>
      <c r="N33" s="695" t="str">
        <f t="shared" si="4"/>
        <v xml:space="preserve"> </v>
      </c>
    </row>
    <row r="34" spans="1:14" ht="31.5" x14ac:dyDescent="0.2">
      <c r="A34" s="685" t="s">
        <v>598</v>
      </c>
      <c r="B34" s="686" t="s">
        <v>599</v>
      </c>
      <c r="C34" s="679"/>
      <c r="D34" s="679"/>
      <c r="E34" s="680"/>
      <c r="F34" s="678">
        <f t="shared" si="0"/>
        <v>0</v>
      </c>
      <c r="G34" s="681" t="str">
        <f t="shared" si="5"/>
        <v xml:space="preserve"> </v>
      </c>
      <c r="H34" s="682" t="str">
        <f t="shared" si="1"/>
        <v xml:space="preserve"> </v>
      </c>
      <c r="I34" s="680"/>
      <c r="J34" s="683" t="str">
        <f t="shared" si="2"/>
        <v xml:space="preserve"> </v>
      </c>
      <c r="K34" s="679"/>
      <c r="L34" s="684" t="str">
        <f t="shared" si="3"/>
        <v xml:space="preserve"> </v>
      </c>
      <c r="M34" s="679"/>
      <c r="N34" s="684" t="str">
        <f t="shared" si="4"/>
        <v xml:space="preserve"> </v>
      </c>
    </row>
    <row r="35" spans="1:14" ht="18.75" x14ac:dyDescent="0.2">
      <c r="A35" s="685" t="s">
        <v>600</v>
      </c>
      <c r="B35" s="686"/>
      <c r="C35" s="679">
        <f>C36+C37</f>
        <v>0</v>
      </c>
      <c r="D35" s="679">
        <f>D36+D37</f>
        <v>0</v>
      </c>
      <c r="E35" s="680">
        <f>E36+E37</f>
        <v>0</v>
      </c>
      <c r="F35" s="678">
        <f t="shared" si="0"/>
        <v>0</v>
      </c>
      <c r="G35" s="681" t="str">
        <f t="shared" si="5"/>
        <v xml:space="preserve"> </v>
      </c>
      <c r="H35" s="682" t="str">
        <f t="shared" si="1"/>
        <v xml:space="preserve"> </v>
      </c>
      <c r="I35" s="680">
        <f>I36+I37</f>
        <v>0</v>
      </c>
      <c r="J35" s="683" t="str">
        <f t="shared" si="2"/>
        <v xml:space="preserve"> </v>
      </c>
      <c r="K35" s="679">
        <f>K36+K37</f>
        <v>0</v>
      </c>
      <c r="L35" s="684" t="str">
        <f t="shared" si="3"/>
        <v xml:space="preserve"> </v>
      </c>
      <c r="M35" s="679">
        <f>M36+M37</f>
        <v>0</v>
      </c>
      <c r="N35" s="684" t="str">
        <f t="shared" si="4"/>
        <v xml:space="preserve"> </v>
      </c>
    </row>
    <row r="36" spans="1:14" s="696" customFormat="1" ht="18.75" x14ac:dyDescent="0.2">
      <c r="A36" s="687" t="s">
        <v>594</v>
      </c>
      <c r="B36" s="688" t="s">
        <v>601</v>
      </c>
      <c r="C36" s="689"/>
      <c r="D36" s="689"/>
      <c r="E36" s="690"/>
      <c r="F36" s="691">
        <f t="shared" si="0"/>
        <v>0</v>
      </c>
      <c r="G36" s="692" t="str">
        <f t="shared" si="5"/>
        <v xml:space="preserve"> </v>
      </c>
      <c r="H36" s="693" t="str">
        <f t="shared" si="1"/>
        <v xml:space="preserve"> </v>
      </c>
      <c r="I36" s="690"/>
      <c r="J36" s="694" t="str">
        <f t="shared" si="2"/>
        <v xml:space="preserve"> </v>
      </c>
      <c r="K36" s="689"/>
      <c r="L36" s="695" t="str">
        <f t="shared" si="3"/>
        <v xml:space="preserve"> </v>
      </c>
      <c r="M36" s="689"/>
      <c r="N36" s="695" t="str">
        <f t="shared" si="4"/>
        <v xml:space="preserve"> </v>
      </c>
    </row>
    <row r="37" spans="1:14" s="696" customFormat="1" ht="18.75" x14ac:dyDescent="0.2">
      <c r="A37" s="687" t="s">
        <v>596</v>
      </c>
      <c r="B37" s="688" t="s">
        <v>602</v>
      </c>
      <c r="C37" s="689"/>
      <c r="D37" s="689"/>
      <c r="E37" s="690"/>
      <c r="F37" s="691">
        <f t="shared" si="0"/>
        <v>0</v>
      </c>
      <c r="G37" s="692" t="str">
        <f t="shared" si="5"/>
        <v xml:space="preserve"> </v>
      </c>
      <c r="H37" s="693" t="str">
        <f t="shared" si="1"/>
        <v xml:space="preserve"> </v>
      </c>
      <c r="I37" s="690"/>
      <c r="J37" s="694" t="str">
        <f t="shared" si="2"/>
        <v xml:space="preserve"> </v>
      </c>
      <c r="K37" s="689"/>
      <c r="L37" s="695" t="str">
        <f t="shared" si="3"/>
        <v xml:space="preserve"> </v>
      </c>
      <c r="M37" s="689"/>
      <c r="N37" s="695" t="str">
        <f t="shared" si="4"/>
        <v xml:space="preserve"> </v>
      </c>
    </row>
    <row r="38" spans="1:14" ht="18.75" x14ac:dyDescent="0.2">
      <c r="A38" s="685" t="s">
        <v>500</v>
      </c>
      <c r="B38" s="686" t="s">
        <v>603</v>
      </c>
      <c r="C38" s="679"/>
      <c r="D38" s="679"/>
      <c r="E38" s="680"/>
      <c r="F38" s="678">
        <f t="shared" si="0"/>
        <v>0</v>
      </c>
      <c r="G38" s="681" t="str">
        <f t="shared" si="5"/>
        <v xml:space="preserve"> </v>
      </c>
      <c r="H38" s="682" t="str">
        <f t="shared" si="1"/>
        <v xml:space="preserve"> </v>
      </c>
      <c r="I38" s="680"/>
      <c r="J38" s="683" t="str">
        <f t="shared" si="2"/>
        <v xml:space="preserve"> </v>
      </c>
      <c r="K38" s="679"/>
      <c r="L38" s="684" t="str">
        <f t="shared" si="3"/>
        <v xml:space="preserve"> </v>
      </c>
      <c r="M38" s="679"/>
      <c r="N38" s="684" t="str">
        <f t="shared" si="4"/>
        <v xml:space="preserve"> </v>
      </c>
    </row>
    <row r="39" spans="1:14" ht="18.75" x14ac:dyDescent="0.2">
      <c r="A39" s="685" t="s">
        <v>604</v>
      </c>
      <c r="B39" s="686" t="s">
        <v>605</v>
      </c>
      <c r="C39" s="679"/>
      <c r="D39" s="679"/>
      <c r="E39" s="680"/>
      <c r="F39" s="678">
        <f t="shared" si="0"/>
        <v>0</v>
      </c>
      <c r="G39" s="681" t="str">
        <f t="shared" si="5"/>
        <v xml:space="preserve"> </v>
      </c>
      <c r="H39" s="682" t="str">
        <f t="shared" si="1"/>
        <v xml:space="preserve"> </v>
      </c>
      <c r="I39" s="680"/>
      <c r="J39" s="683" t="str">
        <f t="shared" si="2"/>
        <v xml:space="preserve"> </v>
      </c>
      <c r="K39" s="679"/>
      <c r="L39" s="684" t="str">
        <f t="shared" si="3"/>
        <v xml:space="preserve"> </v>
      </c>
      <c r="M39" s="679"/>
      <c r="N39" s="684" t="str">
        <f t="shared" si="4"/>
        <v xml:space="preserve"> </v>
      </c>
    </row>
    <row r="40" spans="1:14" ht="31.5" x14ac:dyDescent="0.2">
      <c r="A40" s="685" t="s">
        <v>606</v>
      </c>
      <c r="B40" s="686"/>
      <c r="C40" s="679">
        <f>C41+C42</f>
        <v>0</v>
      </c>
      <c r="D40" s="679">
        <f>D41+D42</f>
        <v>0</v>
      </c>
      <c r="E40" s="680">
        <f>E41+E42</f>
        <v>0</v>
      </c>
      <c r="F40" s="678">
        <f>E40-D40</f>
        <v>0</v>
      </c>
      <c r="G40" s="681" t="str">
        <f t="shared" si="5"/>
        <v xml:space="preserve"> </v>
      </c>
      <c r="H40" s="682" t="str">
        <f>IF(C40=0," ",E40/C40)</f>
        <v xml:space="preserve"> </v>
      </c>
      <c r="I40" s="680">
        <f>I41+I42</f>
        <v>0</v>
      </c>
      <c r="J40" s="683" t="str">
        <f t="shared" si="2"/>
        <v xml:space="preserve"> </v>
      </c>
      <c r="K40" s="679">
        <f>K41+K42</f>
        <v>0</v>
      </c>
      <c r="L40" s="684" t="str">
        <f t="shared" si="3"/>
        <v xml:space="preserve"> </v>
      </c>
      <c r="M40" s="679">
        <f>M41+M42</f>
        <v>0</v>
      </c>
      <c r="N40" s="684" t="str">
        <f t="shared" si="4"/>
        <v xml:space="preserve"> </v>
      </c>
    </row>
    <row r="41" spans="1:14" s="696" customFormat="1" ht="18.75" x14ac:dyDescent="0.2">
      <c r="A41" s="687" t="s">
        <v>607</v>
      </c>
      <c r="B41" s="688" t="s">
        <v>529</v>
      </c>
      <c r="C41" s="689"/>
      <c r="D41" s="689"/>
      <c r="E41" s="690"/>
      <c r="F41" s="691">
        <f t="shared" si="0"/>
        <v>0</v>
      </c>
      <c r="G41" s="692" t="str">
        <f t="shared" si="5"/>
        <v xml:space="preserve"> </v>
      </c>
      <c r="H41" s="693" t="str">
        <f t="shared" si="1"/>
        <v xml:space="preserve"> </v>
      </c>
      <c r="I41" s="690"/>
      <c r="J41" s="694" t="str">
        <f t="shared" si="2"/>
        <v xml:space="preserve"> </v>
      </c>
      <c r="K41" s="689"/>
      <c r="L41" s="695" t="str">
        <f t="shared" si="3"/>
        <v xml:space="preserve"> </v>
      </c>
      <c r="M41" s="689"/>
      <c r="N41" s="695" t="str">
        <f t="shared" si="4"/>
        <v xml:space="preserve"> </v>
      </c>
    </row>
    <row r="42" spans="1:14" s="696" customFormat="1" ht="18.75" x14ac:dyDescent="0.2">
      <c r="A42" s="687" t="s">
        <v>608</v>
      </c>
      <c r="B42" s="688" t="s">
        <v>523</v>
      </c>
      <c r="C42" s="689"/>
      <c r="D42" s="689"/>
      <c r="E42" s="690"/>
      <c r="F42" s="691">
        <f t="shared" si="0"/>
        <v>0</v>
      </c>
      <c r="G42" s="692" t="str">
        <f t="shared" si="5"/>
        <v xml:space="preserve"> </v>
      </c>
      <c r="H42" s="693" t="str">
        <f t="shared" si="1"/>
        <v xml:space="preserve"> </v>
      </c>
      <c r="I42" s="690"/>
      <c r="J42" s="694" t="str">
        <f t="shared" si="2"/>
        <v xml:space="preserve"> </v>
      </c>
      <c r="K42" s="689"/>
      <c r="L42" s="695" t="str">
        <f t="shared" si="3"/>
        <v xml:space="preserve"> </v>
      </c>
      <c r="M42" s="689"/>
      <c r="N42" s="695" t="str">
        <f t="shared" si="4"/>
        <v xml:space="preserve"> </v>
      </c>
    </row>
    <row r="43" spans="1:14" ht="18.75" x14ac:dyDescent="0.2">
      <c r="A43" s="685" t="s">
        <v>535</v>
      </c>
      <c r="B43" s="686" t="s">
        <v>536</v>
      </c>
      <c r="C43" s="679"/>
      <c r="D43" s="679"/>
      <c r="E43" s="680"/>
      <c r="F43" s="678">
        <f t="shared" si="0"/>
        <v>0</v>
      </c>
      <c r="G43" s="681" t="str">
        <f t="shared" si="5"/>
        <v xml:space="preserve"> </v>
      </c>
      <c r="H43" s="682" t="str">
        <f t="shared" si="1"/>
        <v xml:space="preserve"> </v>
      </c>
      <c r="I43" s="680"/>
      <c r="J43" s="683" t="str">
        <f t="shared" si="2"/>
        <v xml:space="preserve"> </v>
      </c>
      <c r="K43" s="679"/>
      <c r="L43" s="684" t="str">
        <f t="shared" si="3"/>
        <v xml:space="preserve"> </v>
      </c>
      <c r="M43" s="679"/>
      <c r="N43" s="684" t="str">
        <f t="shared" si="4"/>
        <v xml:space="preserve"> </v>
      </c>
    </row>
    <row r="44" spans="1:14" ht="38.25" x14ac:dyDescent="0.2">
      <c r="A44" s="685" t="s">
        <v>609</v>
      </c>
      <c r="B44" s="686" t="s">
        <v>610</v>
      </c>
      <c r="C44" s="679"/>
      <c r="D44" s="679"/>
      <c r="E44" s="680"/>
      <c r="F44" s="678">
        <f t="shared" si="0"/>
        <v>0</v>
      </c>
      <c r="G44" s="681" t="str">
        <f t="shared" si="5"/>
        <v xml:space="preserve"> </v>
      </c>
      <c r="H44" s="682" t="str">
        <f t="shared" si="1"/>
        <v xml:space="preserve"> </v>
      </c>
      <c r="I44" s="680"/>
      <c r="J44" s="683" t="str">
        <f t="shared" si="2"/>
        <v xml:space="preserve"> </v>
      </c>
      <c r="K44" s="679"/>
      <c r="L44" s="684" t="str">
        <f t="shared" si="3"/>
        <v xml:space="preserve"> </v>
      </c>
      <c r="M44" s="679"/>
      <c r="N44" s="684" t="str">
        <f t="shared" si="4"/>
        <v xml:space="preserve"> </v>
      </c>
    </row>
    <row r="45" spans="1:14" ht="18.75" x14ac:dyDescent="0.2">
      <c r="A45" s="697" t="s">
        <v>611</v>
      </c>
    </row>
    <row r="46" spans="1:14" x14ac:dyDescent="0.2">
      <c r="G46" s="698"/>
    </row>
    <row r="47" spans="1:14" x14ac:dyDescent="0.2">
      <c r="G47" s="698"/>
    </row>
  </sheetData>
  <mergeCells count="15">
    <mergeCell ref="J6:J7"/>
    <mergeCell ref="K6:K7"/>
    <mergeCell ref="L6:L7"/>
    <mergeCell ref="M6:M7"/>
    <mergeCell ref="N6:N7"/>
    <mergeCell ref="A1:N1"/>
    <mergeCell ref="M2:N2"/>
    <mergeCell ref="A6:A7"/>
    <mergeCell ref="B6:B7"/>
    <mergeCell ref="C6:C7"/>
    <mergeCell ref="D6:D7"/>
    <mergeCell ref="E6:E7"/>
    <mergeCell ref="F6:G6"/>
    <mergeCell ref="H6:H7"/>
    <mergeCell ref="I6:I7"/>
  </mergeCells>
  <printOptions horizontalCentered="1"/>
  <pageMargins left="0" right="0" top="0" bottom="0" header="0" footer="0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Normal="100" zoomScaleSheetLayoutView="100" workbookViewId="0">
      <selection activeCell="A2" sqref="A2"/>
    </sheetView>
  </sheetViews>
  <sheetFormatPr defaultRowHeight="15.75" x14ac:dyDescent="0.2"/>
  <cols>
    <col min="1" max="1" width="42.42578125" style="41" customWidth="1"/>
    <col min="2" max="2" width="14.42578125" style="41" customWidth="1"/>
    <col min="3" max="4" width="14.42578125" style="66" customWidth="1"/>
    <col min="5" max="5" width="14.5703125" style="66" customWidth="1"/>
    <col min="6" max="6" width="10.7109375" style="66" customWidth="1"/>
    <col min="7" max="7" width="14.42578125" style="40" customWidth="1"/>
    <col min="8" max="8" width="12.28515625" style="40" customWidth="1"/>
    <col min="9" max="9" width="13.28515625" style="67" customWidth="1"/>
    <col min="10" max="10" width="10.7109375" style="67" customWidth="1"/>
    <col min="11" max="11" width="14.85546875" style="67" customWidth="1"/>
    <col min="12" max="12" width="10.7109375" style="67" customWidth="1"/>
    <col min="13" max="13" width="15.85546875" style="67" customWidth="1"/>
    <col min="14" max="14" width="10.7109375" style="67" customWidth="1"/>
    <col min="15" max="16384" width="9.140625" style="67"/>
  </cols>
  <sheetData>
    <row r="1" spans="1:14" s="40" customFormat="1" x14ac:dyDescent="0.2">
      <c r="A1" s="29">
        <v>114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s="40" customFormat="1" ht="30" customHeight="1" x14ac:dyDescent="0.2">
      <c r="A2" s="41"/>
      <c r="B2" s="41"/>
      <c r="M2" s="42" t="s">
        <v>57</v>
      </c>
      <c r="N2" s="42"/>
    </row>
    <row r="3" spans="1:14" s="40" customFormat="1" ht="29.25" customHeight="1" x14ac:dyDescent="0.2">
      <c r="A3" s="32" t="s">
        <v>58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40" customFormat="1" x14ac:dyDescent="0.2">
      <c r="A4" s="33"/>
      <c r="B4" s="33"/>
      <c r="C4" s="33"/>
      <c r="D4" s="33"/>
      <c r="E4" s="33"/>
      <c r="F4" s="33"/>
      <c r="N4" s="34" t="s">
        <v>0</v>
      </c>
    </row>
    <row r="5" spans="1:14" s="40" customFormat="1" ht="42.75" x14ac:dyDescent="0.2">
      <c r="A5" s="68" t="s">
        <v>1</v>
      </c>
      <c r="B5" s="43" t="s">
        <v>25</v>
      </c>
      <c r="C5" s="43" t="s">
        <v>26</v>
      </c>
      <c r="D5" s="43" t="s">
        <v>20</v>
      </c>
      <c r="E5" s="43" t="s">
        <v>27</v>
      </c>
      <c r="F5" s="43" t="s">
        <v>20</v>
      </c>
      <c r="G5" s="43" t="s">
        <v>28</v>
      </c>
      <c r="H5" s="43" t="s">
        <v>20</v>
      </c>
      <c r="I5" s="43" t="s">
        <v>29</v>
      </c>
      <c r="J5" s="43" t="s">
        <v>20</v>
      </c>
      <c r="K5" s="43" t="s">
        <v>30</v>
      </c>
      <c r="L5" s="43" t="s">
        <v>20</v>
      </c>
      <c r="M5" s="43" t="s">
        <v>31</v>
      </c>
      <c r="N5" s="43" t="s">
        <v>20</v>
      </c>
    </row>
    <row r="6" spans="1:14" s="40" customFormat="1" ht="47.25" x14ac:dyDescent="0.2">
      <c r="A6" s="44" t="s">
        <v>59</v>
      </c>
      <c r="B6" s="69"/>
      <c r="C6" s="69"/>
      <c r="D6" s="70">
        <f>IF(B6=0,0,C6/B6)</f>
        <v>0</v>
      </c>
      <c r="E6" s="69"/>
      <c r="F6" s="46">
        <f>IF(C6=0,0,E6/C6)</f>
        <v>0</v>
      </c>
      <c r="G6" s="69">
        <f>ROUND(E6*G9,0)</f>
        <v>0</v>
      </c>
      <c r="H6" s="46">
        <f>IF(E6=0,0,G6/E6)</f>
        <v>0</v>
      </c>
      <c r="I6" s="69">
        <f>ROUND(G6*I9,0)</f>
        <v>0</v>
      </c>
      <c r="J6" s="46">
        <f>IF(G6=0,0,I6/G6)</f>
        <v>0</v>
      </c>
      <c r="K6" s="69">
        <f>ROUND(I6*K9,0)</f>
        <v>0</v>
      </c>
      <c r="L6" s="46">
        <f>IF(I6=0,0,K6/I6)</f>
        <v>0</v>
      </c>
      <c r="M6" s="69">
        <f>ROUND(K6*M9,0)</f>
        <v>0</v>
      </c>
      <c r="N6" s="46">
        <f>IF(K6=0,0,M6/K6)</f>
        <v>0</v>
      </c>
    </row>
    <row r="7" spans="1:14" s="40" customFormat="1" ht="31.5" x14ac:dyDescent="0.2">
      <c r="A7" s="44" t="s">
        <v>60</v>
      </c>
      <c r="B7" s="69"/>
      <c r="C7" s="69"/>
      <c r="D7" s="70">
        <f>IF(B7=0,0,C7/B7)</f>
        <v>0</v>
      </c>
      <c r="E7" s="69"/>
      <c r="F7" s="46">
        <f t="shared" ref="F7" si="0">IF(C7=0,0,E7/C7)</f>
        <v>0</v>
      </c>
      <c r="G7" s="69">
        <f>ROUND(G6*G8,0)</f>
        <v>0</v>
      </c>
      <c r="H7" s="46">
        <f>IF(E7=0,0,G7/E7)</f>
        <v>0</v>
      </c>
      <c r="I7" s="69">
        <f>ROUND(I6*I8,0)</f>
        <v>0</v>
      </c>
      <c r="J7" s="46">
        <f>IF(G7=0,0,I7/G7)</f>
        <v>0</v>
      </c>
      <c r="K7" s="69">
        <f>ROUND(K6*K8,0)</f>
        <v>0</v>
      </c>
      <c r="L7" s="46">
        <f>IF(I7=0,0,K7/I7)</f>
        <v>0</v>
      </c>
      <c r="M7" s="69">
        <f>ROUND(M6*M8,0)</f>
        <v>0</v>
      </c>
      <c r="N7" s="46">
        <f>IF(K7=0,0,M7/K7)</f>
        <v>0</v>
      </c>
    </row>
    <row r="8" spans="1:14" s="40" customFormat="1" ht="31.5" x14ac:dyDescent="0.2">
      <c r="A8" s="44" t="s">
        <v>61</v>
      </c>
      <c r="B8" s="70">
        <f>IF(B6=0,0,B7/B6)</f>
        <v>0</v>
      </c>
      <c r="C8" s="70">
        <f>IF(C6=0,0,C7/C6)</f>
        <v>0</v>
      </c>
      <c r="D8" s="58" t="s">
        <v>11</v>
      </c>
      <c r="E8" s="70">
        <f>IF(E6=0,0,E7/E6)</f>
        <v>0</v>
      </c>
      <c r="F8" s="58" t="s">
        <v>11</v>
      </c>
      <c r="G8" s="71">
        <f>ROUND(AVERAGE(C8,E8),4)</f>
        <v>0</v>
      </c>
      <c r="H8" s="58" t="s">
        <v>11</v>
      </c>
      <c r="I8" s="72">
        <f>G8</f>
        <v>0</v>
      </c>
      <c r="J8" s="58" t="s">
        <v>11</v>
      </c>
      <c r="K8" s="72">
        <f>I8</f>
        <v>0</v>
      </c>
      <c r="L8" s="58" t="s">
        <v>11</v>
      </c>
      <c r="M8" s="72">
        <f>K8</f>
        <v>0</v>
      </c>
      <c r="N8" s="58" t="s">
        <v>11</v>
      </c>
    </row>
    <row r="9" spans="1:14" s="40" customFormat="1" ht="30" x14ac:dyDescent="0.2">
      <c r="A9" s="73" t="s">
        <v>48</v>
      </c>
      <c r="B9" s="52" t="s">
        <v>11</v>
      </c>
      <c r="C9" s="52" t="s">
        <v>11</v>
      </c>
      <c r="D9" s="52" t="s">
        <v>11</v>
      </c>
      <c r="E9" s="52" t="s">
        <v>11</v>
      </c>
      <c r="F9" s="52" t="s">
        <v>11</v>
      </c>
      <c r="G9" s="74">
        <f>'182 1 01 02010'!E10</f>
        <v>0</v>
      </c>
      <c r="H9" s="52" t="s">
        <v>11</v>
      </c>
      <c r="I9" s="74">
        <f>'182 1 01 02010'!G10</f>
        <v>0</v>
      </c>
      <c r="J9" s="52" t="s">
        <v>11</v>
      </c>
      <c r="K9" s="74">
        <f>'182 1 01 02010'!I10</f>
        <v>0</v>
      </c>
      <c r="L9" s="52" t="s">
        <v>11</v>
      </c>
      <c r="M9" s="75">
        <f>'182 1 01 02010'!K10</f>
        <v>0</v>
      </c>
      <c r="N9" s="52" t="s">
        <v>11</v>
      </c>
    </row>
    <row r="10" spans="1:14" s="40" customFormat="1" ht="30" x14ac:dyDescent="0.2">
      <c r="A10" s="76" t="s">
        <v>62</v>
      </c>
      <c r="B10" s="58">
        <f>IF(B7=0,0,B17/B7)</f>
        <v>0</v>
      </c>
      <c r="C10" s="58">
        <f>IF(C7=0,0,C17/C7)</f>
        <v>0</v>
      </c>
      <c r="D10" s="58" t="s">
        <v>11</v>
      </c>
      <c r="E10" s="58">
        <f>IF(E7=0,0,E17/E7)</f>
        <v>0</v>
      </c>
      <c r="F10" s="58" t="s">
        <v>11</v>
      </c>
      <c r="G10" s="72">
        <f>ROUND(AVERAGE(B10,C10,E10),4)</f>
        <v>0</v>
      </c>
      <c r="H10" s="58" t="s">
        <v>11</v>
      </c>
      <c r="I10" s="72">
        <f>G10</f>
        <v>0</v>
      </c>
      <c r="J10" s="58" t="s">
        <v>11</v>
      </c>
      <c r="K10" s="72">
        <f>I10</f>
        <v>0</v>
      </c>
      <c r="L10" s="58" t="s">
        <v>11</v>
      </c>
      <c r="M10" s="72">
        <f>K10</f>
        <v>0</v>
      </c>
      <c r="N10" s="58" t="s">
        <v>11</v>
      </c>
    </row>
    <row r="11" spans="1:14" s="40" customFormat="1" ht="31.5" x14ac:dyDescent="0.2">
      <c r="A11" s="77" t="s">
        <v>6</v>
      </c>
      <c r="B11" s="58" t="s">
        <v>11</v>
      </c>
      <c r="C11" s="58" t="s">
        <v>11</v>
      </c>
      <c r="D11" s="58" t="s">
        <v>11</v>
      </c>
      <c r="E11" s="58" t="s">
        <v>11</v>
      </c>
      <c r="F11" s="58" t="s">
        <v>11</v>
      </c>
      <c r="G11" s="47">
        <f>ROUND(G12+G13+G16+G14+G15,0)</f>
        <v>0</v>
      </c>
      <c r="H11" s="58" t="s">
        <v>11</v>
      </c>
      <c r="I11" s="47">
        <f>ROUND(I12+I13+I16+I14+I15,0)</f>
        <v>0</v>
      </c>
      <c r="J11" s="58" t="s">
        <v>11</v>
      </c>
      <c r="K11" s="47">
        <f>ROUND(K12+K13+K16+K14+K15,0)</f>
        <v>0</v>
      </c>
      <c r="L11" s="58" t="s">
        <v>11</v>
      </c>
      <c r="M11" s="47">
        <f>ROUND(M12+M13+M16+M14+M15,0)</f>
        <v>0</v>
      </c>
      <c r="N11" s="58" t="s">
        <v>11</v>
      </c>
    </row>
    <row r="12" spans="1:14" s="40" customFormat="1" x14ac:dyDescent="0.2">
      <c r="A12" s="78" t="s">
        <v>52</v>
      </c>
      <c r="B12" s="58" t="s">
        <v>11</v>
      </c>
      <c r="C12" s="58" t="s">
        <v>11</v>
      </c>
      <c r="D12" s="58" t="s">
        <v>11</v>
      </c>
      <c r="E12" s="58" t="s">
        <v>11</v>
      </c>
      <c r="F12" s="58" t="s">
        <v>11</v>
      </c>
      <c r="G12" s="47"/>
      <c r="H12" s="58" t="s">
        <v>11</v>
      </c>
      <c r="I12" s="47"/>
      <c r="J12" s="58" t="s">
        <v>11</v>
      </c>
      <c r="K12" s="47"/>
      <c r="L12" s="58" t="s">
        <v>11</v>
      </c>
      <c r="M12" s="79"/>
      <c r="N12" s="58" t="s">
        <v>11</v>
      </c>
    </row>
    <row r="13" spans="1:14" s="40" customFormat="1" ht="47.25" x14ac:dyDescent="0.2">
      <c r="A13" s="78" t="s">
        <v>21</v>
      </c>
      <c r="B13" s="58" t="s">
        <v>11</v>
      </c>
      <c r="C13" s="58" t="s">
        <v>11</v>
      </c>
      <c r="D13" s="58" t="s">
        <v>11</v>
      </c>
      <c r="E13" s="58" t="s">
        <v>11</v>
      </c>
      <c r="F13" s="58" t="s">
        <v>11</v>
      </c>
      <c r="G13" s="47"/>
      <c r="H13" s="58" t="s">
        <v>11</v>
      </c>
      <c r="I13" s="80"/>
      <c r="J13" s="58" t="s">
        <v>11</v>
      </c>
      <c r="K13" s="80"/>
      <c r="L13" s="58" t="s">
        <v>11</v>
      </c>
      <c r="M13" s="81"/>
      <c r="N13" s="58" t="s">
        <v>11</v>
      </c>
    </row>
    <row r="14" spans="1:14" s="40" customFormat="1" x14ac:dyDescent="0.2">
      <c r="A14" s="78" t="s">
        <v>54</v>
      </c>
      <c r="B14" s="58" t="s">
        <v>11</v>
      </c>
      <c r="C14" s="58" t="s">
        <v>11</v>
      </c>
      <c r="D14" s="58" t="s">
        <v>11</v>
      </c>
      <c r="E14" s="58" t="s">
        <v>11</v>
      </c>
      <c r="F14" s="58" t="s">
        <v>11</v>
      </c>
      <c r="G14" s="47"/>
      <c r="H14" s="58" t="s">
        <v>11</v>
      </c>
      <c r="I14" s="47"/>
      <c r="J14" s="58" t="s">
        <v>11</v>
      </c>
      <c r="K14" s="47"/>
      <c r="L14" s="58" t="s">
        <v>11</v>
      </c>
      <c r="M14" s="47"/>
      <c r="N14" s="58" t="s">
        <v>11</v>
      </c>
    </row>
    <row r="15" spans="1:14" s="40" customFormat="1" ht="31.5" x14ac:dyDescent="0.2">
      <c r="A15" s="60" t="s">
        <v>55</v>
      </c>
      <c r="B15" s="58" t="s">
        <v>11</v>
      </c>
      <c r="C15" s="58" t="s">
        <v>11</v>
      </c>
      <c r="D15" s="58" t="s">
        <v>11</v>
      </c>
      <c r="E15" s="58" t="s">
        <v>11</v>
      </c>
      <c r="F15" s="58" t="s">
        <v>11</v>
      </c>
      <c r="G15" s="47"/>
      <c r="H15" s="58" t="s">
        <v>11</v>
      </c>
      <c r="I15" s="47"/>
      <c r="J15" s="58" t="s">
        <v>11</v>
      </c>
      <c r="K15" s="47"/>
      <c r="L15" s="58" t="s">
        <v>11</v>
      </c>
      <c r="M15" s="47"/>
      <c r="N15" s="58" t="s">
        <v>11</v>
      </c>
    </row>
    <row r="16" spans="1:14" s="40" customFormat="1" ht="31.5" x14ac:dyDescent="0.2">
      <c r="A16" s="59" t="s">
        <v>63</v>
      </c>
      <c r="B16" s="58" t="s">
        <v>11</v>
      </c>
      <c r="C16" s="58" t="s">
        <v>11</v>
      </c>
      <c r="D16" s="58" t="s">
        <v>11</v>
      </c>
      <c r="E16" s="58" t="s">
        <v>11</v>
      </c>
      <c r="F16" s="58" t="s">
        <v>11</v>
      </c>
      <c r="G16" s="47"/>
      <c r="H16" s="58" t="s">
        <v>11</v>
      </c>
      <c r="I16" s="47"/>
      <c r="J16" s="58" t="s">
        <v>11</v>
      </c>
      <c r="K16" s="47"/>
      <c r="L16" s="58" t="s">
        <v>11</v>
      </c>
      <c r="M16" s="47"/>
      <c r="N16" s="58" t="s">
        <v>11</v>
      </c>
    </row>
    <row r="17" spans="1:14" s="65" customFormat="1" ht="24.75" customHeight="1" x14ac:dyDescent="0.2">
      <c r="A17" s="82" t="s">
        <v>64</v>
      </c>
      <c r="B17" s="83">
        <f>B18+B20</f>
        <v>0</v>
      </c>
      <c r="C17" s="83">
        <f>C18+C20</f>
        <v>0</v>
      </c>
      <c r="D17" s="84">
        <f>IF(B17=0,0,C17/B17)</f>
        <v>0</v>
      </c>
      <c r="E17" s="83">
        <f>E18+E20</f>
        <v>0</v>
      </c>
      <c r="F17" s="85">
        <f>IF(C17=0,0,E17/C17)</f>
        <v>0</v>
      </c>
      <c r="G17" s="86">
        <f>ROUND(G10*G7+G11,0)</f>
        <v>0</v>
      </c>
      <c r="H17" s="85">
        <f>IF(E17=0,0,G17/E17)</f>
        <v>0</v>
      </c>
      <c r="I17" s="86">
        <f>ROUND(I10*I7+I11,0)</f>
        <v>0</v>
      </c>
      <c r="J17" s="85">
        <f>IF(G17=0,0,I17/G17)</f>
        <v>0</v>
      </c>
      <c r="K17" s="86">
        <f>ROUND(K10*K7+K11,0)</f>
        <v>0</v>
      </c>
      <c r="L17" s="85">
        <f>IF(I17=0,0,K17/I17)</f>
        <v>0</v>
      </c>
      <c r="M17" s="86">
        <f>ROUND(M10*M7+M11,0)</f>
        <v>0</v>
      </c>
      <c r="N17" s="85">
        <f>IF(K17=0,0,M17/K17)</f>
        <v>0</v>
      </c>
    </row>
    <row r="18" spans="1:14" s="65" customFormat="1" ht="24.75" customHeight="1" x14ac:dyDescent="0.2">
      <c r="A18" s="61" t="s">
        <v>65</v>
      </c>
      <c r="B18" s="62"/>
      <c r="C18" s="62"/>
      <c r="D18" s="87">
        <f>IF(B18=0,0,C18/B18)</f>
        <v>0</v>
      </c>
      <c r="E18" s="62"/>
      <c r="F18" s="63">
        <f>IF(C18=0,0,E18/C18)</f>
        <v>0</v>
      </c>
      <c r="G18" s="64">
        <f>ROUND(G17*G19,0)</f>
        <v>0</v>
      </c>
      <c r="H18" s="63">
        <f>IF(E18=0,0,G18/E18)</f>
        <v>0</v>
      </c>
      <c r="I18" s="64">
        <f>ROUND(I17*I19,0)</f>
        <v>0</v>
      </c>
      <c r="J18" s="63">
        <f>IF(G18=0,0,I18/G18)</f>
        <v>0</v>
      </c>
      <c r="K18" s="64">
        <f>ROUND(K17*K19,0)</f>
        <v>0</v>
      </c>
      <c r="L18" s="63">
        <f>IF(I18=0,0,K18/I18)</f>
        <v>0</v>
      </c>
      <c r="M18" s="64">
        <f>ROUND(M17*M19,0)</f>
        <v>0</v>
      </c>
      <c r="N18" s="63">
        <f>IF(K18=0,0,M18/K18)</f>
        <v>0</v>
      </c>
    </row>
    <row r="19" spans="1:14" s="65" customFormat="1" x14ac:dyDescent="0.2">
      <c r="A19" s="88" t="s">
        <v>66</v>
      </c>
      <c r="B19" s="46">
        <f>IF(B17=0,0,B18/B17)</f>
        <v>0</v>
      </c>
      <c r="C19" s="46">
        <f>IF(C17=0,0,C18/C17)</f>
        <v>0</v>
      </c>
      <c r="D19" s="58" t="s">
        <v>11</v>
      </c>
      <c r="E19" s="46">
        <f>IF(E17=0,0,E18/E17)</f>
        <v>0</v>
      </c>
      <c r="F19" s="58" t="s">
        <v>11</v>
      </c>
      <c r="G19" s="89">
        <f>ROUND(AVERAGE(B19,C19,E19),4)</f>
        <v>0</v>
      </c>
      <c r="H19" s="58" t="s">
        <v>11</v>
      </c>
      <c r="I19" s="89">
        <f>G19</f>
        <v>0</v>
      </c>
      <c r="J19" s="58" t="s">
        <v>11</v>
      </c>
      <c r="K19" s="89">
        <f>I19</f>
        <v>0</v>
      </c>
      <c r="L19" s="58" t="s">
        <v>11</v>
      </c>
      <c r="M19" s="89">
        <f>K19</f>
        <v>0</v>
      </c>
      <c r="N19" s="58" t="s">
        <v>11</v>
      </c>
    </row>
    <row r="20" spans="1:14" s="65" customFormat="1" ht="24.75" customHeight="1" x14ac:dyDescent="0.2">
      <c r="A20" s="61" t="s">
        <v>67</v>
      </c>
      <c r="B20" s="62"/>
      <c r="C20" s="62"/>
      <c r="D20" s="87">
        <f>IF(B20=0,0,C20/B20)</f>
        <v>0</v>
      </c>
      <c r="E20" s="62"/>
      <c r="F20" s="63">
        <f>IF(C20=0,0,E20/C20)</f>
        <v>0</v>
      </c>
      <c r="G20" s="64">
        <f>ROUND(G17-G18,0)</f>
        <v>0</v>
      </c>
      <c r="H20" s="63">
        <f>IF(E20=0,0,G20/E20)</f>
        <v>0</v>
      </c>
      <c r="I20" s="64">
        <f>ROUND(I17-I18,0)</f>
        <v>0</v>
      </c>
      <c r="J20" s="63">
        <f>IF(G20=0,0,I20/G20)</f>
        <v>0</v>
      </c>
      <c r="K20" s="64">
        <f>ROUND(K17-K18,0)</f>
        <v>0</v>
      </c>
      <c r="L20" s="63">
        <f>IF(I20=0,0,K20/I20)</f>
        <v>0</v>
      </c>
      <c r="M20" s="64">
        <f>ROUND(M17-M18,0)</f>
        <v>0</v>
      </c>
      <c r="N20" s="63">
        <f>IF(K20=0,0,M20/K20)</f>
        <v>0</v>
      </c>
    </row>
    <row r="21" spans="1:14" x14ac:dyDescent="0.2">
      <c r="A21" s="88" t="s">
        <v>66</v>
      </c>
      <c r="B21" s="46">
        <f>1-B19</f>
        <v>1</v>
      </c>
      <c r="C21" s="46">
        <f>1-C19</f>
        <v>1</v>
      </c>
      <c r="D21" s="58" t="s">
        <v>11</v>
      </c>
      <c r="E21" s="46">
        <f>1-E19</f>
        <v>1</v>
      </c>
      <c r="F21" s="58" t="s">
        <v>11</v>
      </c>
      <c r="G21" s="89">
        <f>1-G19</f>
        <v>1</v>
      </c>
      <c r="H21" s="58" t="s">
        <v>11</v>
      </c>
      <c r="I21" s="89">
        <f>G21</f>
        <v>1</v>
      </c>
      <c r="J21" s="58" t="s">
        <v>11</v>
      </c>
      <c r="K21" s="89">
        <f>I21</f>
        <v>1</v>
      </c>
      <c r="L21" s="58" t="s">
        <v>11</v>
      </c>
      <c r="M21" s="89">
        <f>K21</f>
        <v>1</v>
      </c>
      <c r="N21" s="58" t="s">
        <v>11</v>
      </c>
    </row>
  </sheetData>
  <mergeCells count="3">
    <mergeCell ref="A1:N1"/>
    <mergeCell ref="M2:N2"/>
    <mergeCell ref="A3:N3"/>
  </mergeCells>
  <printOptions horizontalCentered="1"/>
  <pageMargins left="0" right="0" top="0.39370078740157483" bottom="0.19685039370078741" header="0.31496062992125984" footer="0.31496062992125984"/>
  <pageSetup paperSize="9" scale="6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zoomScaleNormal="100" zoomScaleSheetLayoutView="100" workbookViewId="0">
      <selection activeCell="A2" sqref="A2"/>
    </sheetView>
  </sheetViews>
  <sheetFormatPr defaultRowHeight="15.75" x14ac:dyDescent="0.2"/>
  <cols>
    <col min="1" max="1" width="42.140625" style="91" customWidth="1"/>
    <col min="2" max="2" width="14.42578125" style="91" customWidth="1"/>
    <col min="3" max="3" width="14.5703125" style="91" customWidth="1"/>
    <col min="4" max="4" width="10.7109375" style="91" customWidth="1"/>
    <col min="5" max="5" width="14.42578125" style="91" customWidth="1"/>
    <col min="6" max="6" width="10.7109375" style="91" customWidth="1"/>
    <col min="7" max="7" width="13.28515625" style="91" customWidth="1"/>
    <col min="8" max="8" width="10.7109375" style="91" customWidth="1"/>
    <col min="9" max="9" width="14.85546875" style="91" customWidth="1"/>
    <col min="10" max="10" width="10.7109375" style="91" customWidth="1"/>
    <col min="11" max="11" width="15.85546875" style="93" customWidth="1"/>
    <col min="12" max="12" width="10.7109375" style="93" customWidth="1"/>
    <col min="13" max="13" width="15.5703125" style="91" customWidth="1"/>
    <col min="14" max="14" width="10.7109375" style="91" customWidth="1"/>
    <col min="15" max="15" width="13.140625" style="91" bestFit="1" customWidth="1"/>
    <col min="16" max="16384" width="9.140625" style="91"/>
  </cols>
  <sheetData>
    <row r="1" spans="1:15" x14ac:dyDescent="0.2">
      <c r="A1" s="90">
        <v>115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5" ht="35.25" customHeight="1" x14ac:dyDescent="0.2">
      <c r="I2" s="92"/>
      <c r="J2" s="92"/>
      <c r="M2" s="94" t="s">
        <v>68</v>
      </c>
      <c r="N2" s="94"/>
      <c r="O2" s="92"/>
    </row>
    <row r="3" spans="1:15" ht="60.75" customHeight="1" x14ac:dyDescent="0.2">
      <c r="A3" s="95" t="s">
        <v>69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5" x14ac:dyDescent="0.2">
      <c r="N4" s="96" t="s">
        <v>0</v>
      </c>
    </row>
    <row r="5" spans="1:15" s="97" customFormat="1" ht="42.75" x14ac:dyDescent="0.2">
      <c r="A5" s="35" t="s">
        <v>70</v>
      </c>
      <c r="B5" s="43" t="s">
        <v>25</v>
      </c>
      <c r="C5" s="43" t="s">
        <v>26</v>
      </c>
      <c r="D5" s="43" t="s">
        <v>20</v>
      </c>
      <c r="E5" s="43" t="s">
        <v>27</v>
      </c>
      <c r="F5" s="43" t="s">
        <v>20</v>
      </c>
      <c r="G5" s="43" t="s">
        <v>28</v>
      </c>
      <c r="H5" s="43" t="s">
        <v>20</v>
      </c>
      <c r="I5" s="43" t="s">
        <v>29</v>
      </c>
      <c r="J5" s="43" t="s">
        <v>20</v>
      </c>
      <c r="K5" s="43" t="s">
        <v>30</v>
      </c>
      <c r="L5" s="43" t="s">
        <v>20</v>
      </c>
      <c r="M5" s="43" t="s">
        <v>31</v>
      </c>
      <c r="N5" s="43" t="s">
        <v>20</v>
      </c>
    </row>
    <row r="6" spans="1:15" s="100" customFormat="1" ht="27.75" customHeight="1" x14ac:dyDescent="0.2">
      <c r="A6" s="61" t="s">
        <v>18</v>
      </c>
      <c r="B6" s="98"/>
      <c r="C6" s="98"/>
      <c r="D6" s="99">
        <f>IF(B6=0,0,C6/B6)</f>
        <v>0</v>
      </c>
      <c r="E6" s="98"/>
      <c r="F6" s="99">
        <f>IF(C6=0,0,E6/C6)</f>
        <v>0</v>
      </c>
      <c r="G6" s="98">
        <f>ROUND(G9*G8*G10*G7+G11,0)</f>
        <v>0</v>
      </c>
      <c r="H6" s="99">
        <f>IF(E6=0,0,G6/E6)</f>
        <v>0</v>
      </c>
      <c r="I6" s="98">
        <f>ROUND(I9*I8*I10*I7+I11,0)</f>
        <v>0</v>
      </c>
      <c r="J6" s="99">
        <f>IF(G6=0,0,I6/G6)</f>
        <v>0</v>
      </c>
      <c r="K6" s="98">
        <f>ROUND(K9*K8*K10*K7+K11,0)</f>
        <v>0</v>
      </c>
      <c r="L6" s="99">
        <f>IF(I6=0,0,K6/I6)</f>
        <v>0</v>
      </c>
      <c r="M6" s="98">
        <f>ROUND(M9*M8*M10*M7+M11,0)</f>
        <v>0</v>
      </c>
      <c r="N6" s="99">
        <f>IF(K6=0,0,M6/K6)</f>
        <v>0</v>
      </c>
    </row>
    <row r="7" spans="1:15" ht="30" x14ac:dyDescent="0.2">
      <c r="A7" s="101" t="s">
        <v>71</v>
      </c>
      <c r="B7" s="102"/>
      <c r="C7" s="102"/>
      <c r="D7" s="103">
        <f t="shared" ref="D7:D9" si="0">IF(B7=0,0,C7/B7)</f>
        <v>0</v>
      </c>
      <c r="E7" s="102"/>
      <c r="F7" s="103">
        <f t="shared" ref="F7:N9" si="1">IF(C7=0,0,E7/C7)</f>
        <v>0</v>
      </c>
      <c r="G7" s="102"/>
      <c r="H7" s="103">
        <f t="shared" si="1"/>
        <v>0</v>
      </c>
      <c r="I7" s="102"/>
      <c r="J7" s="103">
        <f t="shared" si="1"/>
        <v>0</v>
      </c>
      <c r="K7" s="102"/>
      <c r="L7" s="103">
        <f t="shared" si="1"/>
        <v>0</v>
      </c>
      <c r="M7" s="102"/>
      <c r="N7" s="103">
        <f t="shared" si="1"/>
        <v>0</v>
      </c>
    </row>
    <row r="8" spans="1:15" ht="30" x14ac:dyDescent="0.2">
      <c r="A8" s="88" t="s">
        <v>72</v>
      </c>
      <c r="B8" s="104"/>
      <c r="C8" s="104"/>
      <c r="D8" s="105">
        <f t="shared" si="0"/>
        <v>0</v>
      </c>
      <c r="E8" s="104"/>
      <c r="F8" s="105">
        <f t="shared" si="1"/>
        <v>0</v>
      </c>
      <c r="G8" s="104"/>
      <c r="H8" s="105">
        <f t="shared" si="1"/>
        <v>0</v>
      </c>
      <c r="I8" s="104">
        <f>G8</f>
        <v>0</v>
      </c>
      <c r="J8" s="105">
        <f t="shared" si="1"/>
        <v>0</v>
      </c>
      <c r="K8" s="104">
        <f>I8</f>
        <v>0</v>
      </c>
      <c r="L8" s="105">
        <f t="shared" si="1"/>
        <v>0</v>
      </c>
      <c r="M8" s="104">
        <f t="shared" ref="M8:M9" si="2">K8</f>
        <v>0</v>
      </c>
      <c r="N8" s="105">
        <f t="shared" si="1"/>
        <v>0</v>
      </c>
    </row>
    <row r="9" spans="1:15" ht="30" x14ac:dyDescent="0.2">
      <c r="A9" s="88" t="s">
        <v>73</v>
      </c>
      <c r="B9" s="106">
        <f>IF(B8=0,0,ROUND((B6/B7)/B8,1))</f>
        <v>0</v>
      </c>
      <c r="C9" s="106">
        <f>IF(C8=0,0,ROUND((C6/C7)/C8,1))</f>
        <v>0</v>
      </c>
      <c r="D9" s="105">
        <f t="shared" si="0"/>
        <v>0</v>
      </c>
      <c r="E9" s="106">
        <f>IF(E8=0,0,ROUND((E6/E7)/E8,1))</f>
        <v>0</v>
      </c>
      <c r="F9" s="105">
        <f t="shared" si="1"/>
        <v>0</v>
      </c>
      <c r="G9" s="106">
        <f>E9</f>
        <v>0</v>
      </c>
      <c r="H9" s="105">
        <f t="shared" si="1"/>
        <v>0</v>
      </c>
      <c r="I9" s="106">
        <f>G9</f>
        <v>0</v>
      </c>
      <c r="J9" s="105">
        <f t="shared" si="1"/>
        <v>0</v>
      </c>
      <c r="K9" s="106">
        <f>I9</f>
        <v>0</v>
      </c>
      <c r="L9" s="105">
        <f t="shared" si="1"/>
        <v>0</v>
      </c>
      <c r="M9" s="106">
        <f t="shared" si="2"/>
        <v>0</v>
      </c>
      <c r="N9" s="105">
        <f t="shared" si="1"/>
        <v>0</v>
      </c>
    </row>
    <row r="10" spans="1:15" x14ac:dyDescent="0.2">
      <c r="A10" s="88" t="s">
        <v>74</v>
      </c>
      <c r="B10" s="58" t="s">
        <v>11</v>
      </c>
      <c r="C10" s="58" t="s">
        <v>11</v>
      </c>
      <c r="D10" s="58" t="s">
        <v>11</v>
      </c>
      <c r="E10" s="58" t="s">
        <v>11</v>
      </c>
      <c r="F10" s="58" t="s">
        <v>11</v>
      </c>
      <c r="G10" s="107"/>
      <c r="H10" s="58" t="s">
        <v>11</v>
      </c>
      <c r="I10" s="107">
        <f>G10</f>
        <v>0</v>
      </c>
      <c r="J10" s="58" t="s">
        <v>11</v>
      </c>
      <c r="K10" s="107">
        <f>I10</f>
        <v>0</v>
      </c>
      <c r="L10" s="58" t="s">
        <v>11</v>
      </c>
      <c r="M10" s="107">
        <f>K10</f>
        <v>0</v>
      </c>
      <c r="N10" s="58" t="s">
        <v>11</v>
      </c>
    </row>
    <row r="11" spans="1:15" ht="30" x14ac:dyDescent="0.2">
      <c r="A11" s="88" t="s">
        <v>6</v>
      </c>
      <c r="B11" s="58" t="s">
        <v>11</v>
      </c>
      <c r="C11" s="58" t="s">
        <v>11</v>
      </c>
      <c r="D11" s="58" t="s">
        <v>11</v>
      </c>
      <c r="E11" s="58" t="s">
        <v>11</v>
      </c>
      <c r="F11" s="58" t="s">
        <v>11</v>
      </c>
      <c r="G11" s="104">
        <f>G12+G13</f>
        <v>0</v>
      </c>
      <c r="H11" s="58" t="s">
        <v>11</v>
      </c>
      <c r="I11" s="104">
        <f>I12+I13</f>
        <v>0</v>
      </c>
      <c r="J11" s="58" t="s">
        <v>11</v>
      </c>
      <c r="K11" s="104">
        <f>K12+K13</f>
        <v>0</v>
      </c>
      <c r="L11" s="58" t="s">
        <v>11</v>
      </c>
      <c r="M11" s="104">
        <f>M12+M13</f>
        <v>0</v>
      </c>
      <c r="N11" s="58" t="s">
        <v>11</v>
      </c>
    </row>
    <row r="12" spans="1:15" ht="31.5" x14ac:dyDescent="0.2">
      <c r="A12" s="59" t="s">
        <v>75</v>
      </c>
      <c r="B12" s="58" t="s">
        <v>11</v>
      </c>
      <c r="C12" s="58" t="s">
        <v>11</v>
      </c>
      <c r="D12" s="58" t="s">
        <v>11</v>
      </c>
      <c r="E12" s="58" t="s">
        <v>11</v>
      </c>
      <c r="F12" s="58" t="s">
        <v>11</v>
      </c>
      <c r="G12" s="104"/>
      <c r="H12" s="58" t="s">
        <v>11</v>
      </c>
      <c r="I12" s="104"/>
      <c r="J12" s="58" t="s">
        <v>11</v>
      </c>
      <c r="K12" s="104"/>
      <c r="L12" s="58" t="s">
        <v>11</v>
      </c>
      <c r="M12" s="104"/>
      <c r="N12" s="58" t="s">
        <v>11</v>
      </c>
    </row>
    <row r="13" spans="1:15" x14ac:dyDescent="0.2">
      <c r="A13" s="59" t="s">
        <v>76</v>
      </c>
      <c r="B13" s="58" t="s">
        <v>11</v>
      </c>
      <c r="C13" s="58" t="s">
        <v>11</v>
      </c>
      <c r="D13" s="58" t="s">
        <v>11</v>
      </c>
      <c r="E13" s="58" t="s">
        <v>11</v>
      </c>
      <c r="F13" s="58" t="s">
        <v>11</v>
      </c>
      <c r="G13" s="104"/>
      <c r="H13" s="58" t="s">
        <v>11</v>
      </c>
      <c r="I13" s="104"/>
      <c r="J13" s="58" t="s">
        <v>11</v>
      </c>
      <c r="K13" s="104"/>
      <c r="L13" s="58" t="s">
        <v>11</v>
      </c>
      <c r="M13" s="104"/>
      <c r="N13" s="58" t="s">
        <v>11</v>
      </c>
    </row>
  </sheetData>
  <mergeCells count="3">
    <mergeCell ref="A1:N1"/>
    <mergeCell ref="M2:N2"/>
    <mergeCell ref="A3:N3"/>
  </mergeCells>
  <printOptions horizontalCentered="1"/>
  <pageMargins left="0" right="0" top="0.39370078740157483" bottom="0.19685039370078741" header="0.31496062992125984" footer="0.31496062992125984"/>
  <pageSetup paperSize="9" scale="7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zoomScaleNormal="100" zoomScaleSheetLayoutView="100" workbookViewId="0">
      <selection activeCell="A2" sqref="A2"/>
    </sheetView>
  </sheetViews>
  <sheetFormatPr defaultRowHeight="15.75" x14ac:dyDescent="0.2"/>
  <cols>
    <col min="1" max="1" width="36.85546875" style="41" customWidth="1"/>
    <col min="2" max="2" width="14.42578125" style="66" customWidth="1"/>
    <col min="3" max="3" width="14.5703125" style="66" customWidth="1"/>
    <col min="4" max="4" width="10.7109375" style="66" customWidth="1"/>
    <col min="5" max="5" width="14.42578125" style="40" customWidth="1"/>
    <col min="6" max="6" width="10.7109375" style="40" customWidth="1"/>
    <col min="7" max="7" width="14.5703125" style="67" customWidth="1"/>
    <col min="8" max="8" width="10.7109375" style="67" customWidth="1"/>
    <col min="9" max="9" width="14.85546875" style="67" customWidth="1"/>
    <col min="10" max="10" width="10.7109375" style="67" customWidth="1"/>
    <col min="11" max="11" width="15.85546875" style="67" customWidth="1"/>
    <col min="12" max="12" width="10.7109375" style="67" customWidth="1"/>
    <col min="13" max="16384" width="9.140625" style="67"/>
  </cols>
  <sheetData>
    <row r="1" spans="1:12" s="40" customFormat="1" x14ac:dyDescent="0.2">
      <c r="A1" s="29">
        <v>116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40" customFormat="1" ht="36.75" customHeight="1" x14ac:dyDescent="0.2">
      <c r="A2" s="41"/>
      <c r="K2" s="42" t="s">
        <v>77</v>
      </c>
      <c r="L2" s="42"/>
    </row>
    <row r="3" spans="1:12" s="40" customFormat="1" ht="42" customHeight="1" x14ac:dyDescent="0.2">
      <c r="A3" s="32" t="s">
        <v>78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40" customFormat="1" x14ac:dyDescent="0.2">
      <c r="A4" s="33"/>
      <c r="B4" s="33"/>
      <c r="C4" s="33"/>
      <c r="D4" s="33"/>
      <c r="L4" s="34" t="s">
        <v>0</v>
      </c>
    </row>
    <row r="5" spans="1:12" s="40" customFormat="1" ht="42.75" x14ac:dyDescent="0.2">
      <c r="A5" s="68" t="s">
        <v>1</v>
      </c>
      <c r="B5" s="43" t="s">
        <v>26</v>
      </c>
      <c r="C5" s="43" t="s">
        <v>27</v>
      </c>
      <c r="D5" s="43" t="s">
        <v>20</v>
      </c>
      <c r="E5" s="43" t="s">
        <v>28</v>
      </c>
      <c r="F5" s="43" t="s">
        <v>20</v>
      </c>
      <c r="G5" s="43" t="s">
        <v>29</v>
      </c>
      <c r="H5" s="43" t="s">
        <v>20</v>
      </c>
      <c r="I5" s="43" t="s">
        <v>30</v>
      </c>
      <c r="J5" s="43" t="s">
        <v>20</v>
      </c>
      <c r="K5" s="43" t="s">
        <v>31</v>
      </c>
      <c r="L5" s="43" t="s">
        <v>20</v>
      </c>
    </row>
    <row r="6" spans="1:12" ht="47.25" x14ac:dyDescent="0.2">
      <c r="A6" s="77" t="s">
        <v>79</v>
      </c>
      <c r="B6" s="47"/>
      <c r="C6" s="47"/>
      <c r="D6" s="58">
        <f>IF(B6=0,0,C6/B6)</f>
        <v>0</v>
      </c>
      <c r="E6" s="47">
        <f>ROUND(C6*E8,0)</f>
        <v>0</v>
      </c>
      <c r="F6" s="105">
        <f>IF(C6=0,0,E6/C6)</f>
        <v>0</v>
      </c>
      <c r="G6" s="47">
        <f>ROUND(E6*G8,0)</f>
        <v>0</v>
      </c>
      <c r="H6" s="105">
        <f>IF(E6=0,0,G6/E6)</f>
        <v>0</v>
      </c>
      <c r="I6" s="47">
        <f>ROUND(G6*I8,0)</f>
        <v>0</v>
      </c>
      <c r="J6" s="105">
        <f>IF(G6=0,0,I6/G6)</f>
        <v>0</v>
      </c>
      <c r="K6" s="47">
        <f>ROUND(I6*K8,0)</f>
        <v>0</v>
      </c>
      <c r="L6" s="108">
        <f>IF(I6=0,0,K6/I6)</f>
        <v>0</v>
      </c>
    </row>
    <row r="7" spans="1:12" ht="31.5" x14ac:dyDescent="0.2">
      <c r="A7" s="77" t="s">
        <v>80</v>
      </c>
      <c r="B7" s="47"/>
      <c r="C7" s="47"/>
      <c r="D7" s="58">
        <f>IF(B7=0,0,C7/B7)</f>
        <v>0</v>
      </c>
      <c r="E7" s="47">
        <f>ROUND(C7*E8,0)</f>
        <v>0</v>
      </c>
      <c r="F7" s="105">
        <f>IF(C7=0,0,E7/C7)</f>
        <v>0</v>
      </c>
      <c r="G7" s="47">
        <f>ROUND(E7*G8,0)</f>
        <v>0</v>
      </c>
      <c r="H7" s="105">
        <f>IF(E7=0,0,G7/E7)</f>
        <v>0</v>
      </c>
      <c r="I7" s="47">
        <f>ROUND(G7*I8,0)</f>
        <v>0</v>
      </c>
      <c r="J7" s="105">
        <f>IF(G7=0,0,I7/G7)</f>
        <v>0</v>
      </c>
      <c r="K7" s="47">
        <f>ROUND(I7*K8,0)</f>
        <v>0</v>
      </c>
      <c r="L7" s="108">
        <f>IF(I7=0,0,K7/I7)</f>
        <v>0</v>
      </c>
    </row>
    <row r="8" spans="1:12" ht="30" x14ac:dyDescent="0.2">
      <c r="A8" s="73" t="s">
        <v>48</v>
      </c>
      <c r="B8" s="52" t="s">
        <v>11</v>
      </c>
      <c r="C8" s="52" t="s">
        <v>11</v>
      </c>
      <c r="D8" s="52" t="s">
        <v>11</v>
      </c>
      <c r="E8" s="74">
        <f>'182 1 01 02010'!E10</f>
        <v>0</v>
      </c>
      <c r="F8" s="52" t="s">
        <v>11</v>
      </c>
      <c r="G8" s="74">
        <f>'182 1 01 02010'!G10</f>
        <v>0</v>
      </c>
      <c r="H8" s="52" t="s">
        <v>11</v>
      </c>
      <c r="I8" s="74">
        <f>'182 1 01 02010'!I10</f>
        <v>0</v>
      </c>
      <c r="J8" s="52" t="s">
        <v>11</v>
      </c>
      <c r="K8" s="75">
        <f>'182 1 01 02010'!K10</f>
        <v>0</v>
      </c>
      <c r="L8" s="109" t="s">
        <v>11</v>
      </c>
    </row>
    <row r="9" spans="1:12" x14ac:dyDescent="0.2">
      <c r="A9" s="110" t="s">
        <v>81</v>
      </c>
      <c r="B9" s="111">
        <v>0.15</v>
      </c>
      <c r="C9" s="111">
        <v>0.15</v>
      </c>
      <c r="D9" s="58" t="s">
        <v>11</v>
      </c>
      <c r="E9" s="111">
        <v>0.15</v>
      </c>
      <c r="F9" s="58" t="s">
        <v>11</v>
      </c>
      <c r="G9" s="111">
        <v>0.15</v>
      </c>
      <c r="H9" s="58" t="s">
        <v>11</v>
      </c>
      <c r="I9" s="111">
        <v>0.15</v>
      </c>
      <c r="J9" s="58" t="s">
        <v>11</v>
      </c>
      <c r="K9" s="112">
        <v>0.15</v>
      </c>
      <c r="L9" s="113" t="s">
        <v>11</v>
      </c>
    </row>
    <row r="10" spans="1:12" x14ac:dyDescent="0.2">
      <c r="A10" s="77" t="s">
        <v>82</v>
      </c>
      <c r="B10" s="47">
        <f t="shared" ref="B10" si="0">ROUND(B7*B9/1000,0)</f>
        <v>0</v>
      </c>
      <c r="C10" s="47">
        <f>ROUND(C7*C9/1000,0)</f>
        <v>0</v>
      </c>
      <c r="D10" s="58" t="s">
        <v>11</v>
      </c>
      <c r="E10" s="47">
        <f>ROUND(E7*E9/1000,0)</f>
        <v>0</v>
      </c>
      <c r="F10" s="58" t="s">
        <v>11</v>
      </c>
      <c r="G10" s="47">
        <f>ROUND(G7*G9/1000,0)</f>
        <v>0</v>
      </c>
      <c r="H10" s="58" t="s">
        <v>11</v>
      </c>
      <c r="I10" s="47">
        <f>ROUND(I7*I9/1000,0)</f>
        <v>0</v>
      </c>
      <c r="J10" s="58" t="s">
        <v>11</v>
      </c>
      <c r="K10" s="47">
        <f>ROUND(K7*K9/1000,0)</f>
        <v>0</v>
      </c>
      <c r="L10" s="113" t="s">
        <v>11</v>
      </c>
    </row>
    <row r="11" spans="1:12" s="40" customFormat="1" x14ac:dyDescent="0.2">
      <c r="A11" s="114" t="s">
        <v>83</v>
      </c>
      <c r="B11" s="115">
        <f>IF(B10=0,0,B19/B10)</f>
        <v>0</v>
      </c>
      <c r="C11" s="115">
        <f>IF(C10=0,0,C19/C10)</f>
        <v>0</v>
      </c>
      <c r="D11" s="116" t="s">
        <v>11</v>
      </c>
      <c r="E11" s="115">
        <f>ROUND(AVERAGE(C11,B11),4)</f>
        <v>0</v>
      </c>
      <c r="F11" s="116" t="s">
        <v>11</v>
      </c>
      <c r="G11" s="115">
        <f>E11</f>
        <v>0</v>
      </c>
      <c r="H11" s="116" t="s">
        <v>11</v>
      </c>
      <c r="I11" s="115">
        <f>G11</f>
        <v>0</v>
      </c>
      <c r="J11" s="116" t="s">
        <v>11</v>
      </c>
      <c r="K11" s="115">
        <f>I11</f>
        <v>0</v>
      </c>
      <c r="L11" s="117" t="s">
        <v>11</v>
      </c>
    </row>
    <row r="12" spans="1:12" ht="63" x14ac:dyDescent="0.2">
      <c r="A12" s="77" t="s">
        <v>84</v>
      </c>
      <c r="B12" s="58" t="s">
        <v>11</v>
      </c>
      <c r="C12" s="58" t="s">
        <v>11</v>
      </c>
      <c r="D12" s="58" t="s">
        <v>11</v>
      </c>
      <c r="E12" s="47">
        <f>ROUND(E7*E11/1000,0)</f>
        <v>0</v>
      </c>
      <c r="F12" s="58"/>
      <c r="G12" s="47">
        <f>ROUND(G7*G11/1000,0)</f>
        <v>0</v>
      </c>
      <c r="H12" s="58"/>
      <c r="I12" s="47">
        <f>ROUND(I7*I11/1000,0)</f>
        <v>0</v>
      </c>
      <c r="J12" s="58"/>
      <c r="K12" s="47">
        <f>ROUND(K7*K11/1000,0)</f>
        <v>0</v>
      </c>
      <c r="L12" s="113"/>
    </row>
    <row r="13" spans="1:12" ht="31.5" x14ac:dyDescent="0.2">
      <c r="A13" s="77" t="s">
        <v>6</v>
      </c>
      <c r="B13" s="58" t="s">
        <v>11</v>
      </c>
      <c r="C13" s="58" t="s">
        <v>11</v>
      </c>
      <c r="D13" s="58" t="s">
        <v>11</v>
      </c>
      <c r="E13" s="47">
        <f>ROUND(E14+E15+E18+E17+E16,0)</f>
        <v>0</v>
      </c>
      <c r="F13" s="58" t="s">
        <v>11</v>
      </c>
      <c r="G13" s="47">
        <f>ROUND(G14+G15+G18+G17+G16,0)</f>
        <v>0</v>
      </c>
      <c r="H13" s="58" t="s">
        <v>11</v>
      </c>
      <c r="I13" s="47">
        <f>ROUND(I14+I15+I18+I17+I16,0)</f>
        <v>0</v>
      </c>
      <c r="J13" s="58" t="s">
        <v>11</v>
      </c>
      <c r="K13" s="47">
        <f>ROUND(K14+K15+K18+K17+K16,0)</f>
        <v>0</v>
      </c>
      <c r="L13" s="113" t="s">
        <v>11</v>
      </c>
    </row>
    <row r="14" spans="1:12" ht="31.5" x14ac:dyDescent="0.2">
      <c r="A14" s="78" t="s">
        <v>52</v>
      </c>
      <c r="B14" s="58" t="s">
        <v>11</v>
      </c>
      <c r="C14" s="58" t="s">
        <v>11</v>
      </c>
      <c r="D14" s="58" t="s">
        <v>11</v>
      </c>
      <c r="E14" s="47"/>
      <c r="F14" s="58" t="s">
        <v>11</v>
      </c>
      <c r="G14" s="47"/>
      <c r="H14" s="58" t="s">
        <v>11</v>
      </c>
      <c r="I14" s="47"/>
      <c r="J14" s="58" t="s">
        <v>11</v>
      </c>
      <c r="K14" s="47"/>
      <c r="L14" s="113" t="s">
        <v>11</v>
      </c>
    </row>
    <row r="15" spans="1:12" x14ac:dyDescent="0.2">
      <c r="A15" s="78" t="s">
        <v>53</v>
      </c>
      <c r="B15" s="58" t="s">
        <v>11</v>
      </c>
      <c r="C15" s="58" t="s">
        <v>11</v>
      </c>
      <c r="D15" s="58" t="s">
        <v>11</v>
      </c>
      <c r="E15" s="47"/>
      <c r="F15" s="58" t="s">
        <v>11</v>
      </c>
      <c r="G15" s="47"/>
      <c r="H15" s="58" t="s">
        <v>11</v>
      </c>
      <c r="I15" s="47"/>
      <c r="J15" s="58" t="s">
        <v>11</v>
      </c>
      <c r="K15" s="47"/>
      <c r="L15" s="113" t="s">
        <v>11</v>
      </c>
    </row>
    <row r="16" spans="1:12" ht="31.5" x14ac:dyDescent="0.2">
      <c r="A16" s="78" t="s">
        <v>63</v>
      </c>
      <c r="B16" s="58" t="s">
        <v>11</v>
      </c>
      <c r="C16" s="58" t="s">
        <v>11</v>
      </c>
      <c r="D16" s="58" t="s">
        <v>11</v>
      </c>
      <c r="E16" s="47"/>
      <c r="F16" s="58" t="s">
        <v>11</v>
      </c>
      <c r="G16" s="47"/>
      <c r="H16" s="58" t="s">
        <v>11</v>
      </c>
      <c r="I16" s="47"/>
      <c r="J16" s="58" t="s">
        <v>11</v>
      </c>
      <c r="K16" s="47"/>
      <c r="L16" s="113" t="s">
        <v>11</v>
      </c>
    </row>
    <row r="17" spans="1:12" x14ac:dyDescent="0.2">
      <c r="A17" s="78" t="s">
        <v>54</v>
      </c>
      <c r="B17" s="58" t="s">
        <v>11</v>
      </c>
      <c r="C17" s="58" t="s">
        <v>11</v>
      </c>
      <c r="D17" s="58" t="s">
        <v>11</v>
      </c>
      <c r="E17" s="47"/>
      <c r="F17" s="58" t="s">
        <v>11</v>
      </c>
      <c r="G17" s="47"/>
      <c r="H17" s="58" t="s">
        <v>11</v>
      </c>
      <c r="I17" s="47"/>
      <c r="J17" s="58" t="s">
        <v>11</v>
      </c>
      <c r="K17" s="47"/>
      <c r="L17" s="113" t="s">
        <v>11</v>
      </c>
    </row>
    <row r="18" spans="1:12" ht="31.5" x14ac:dyDescent="0.2">
      <c r="A18" s="118" t="s">
        <v>55</v>
      </c>
      <c r="B18" s="58" t="s">
        <v>11</v>
      </c>
      <c r="C18" s="58" t="s">
        <v>11</v>
      </c>
      <c r="D18" s="58" t="s">
        <v>11</v>
      </c>
      <c r="E18" s="47"/>
      <c r="F18" s="58" t="s">
        <v>11</v>
      </c>
      <c r="G18" s="47"/>
      <c r="H18" s="58" t="s">
        <v>11</v>
      </c>
      <c r="I18" s="47"/>
      <c r="J18" s="58" t="s">
        <v>11</v>
      </c>
      <c r="K18" s="47"/>
      <c r="L18" s="113" t="s">
        <v>11</v>
      </c>
    </row>
    <row r="19" spans="1:12" ht="28.5" x14ac:dyDescent="0.2">
      <c r="A19" s="119" t="s">
        <v>85</v>
      </c>
      <c r="B19" s="64"/>
      <c r="C19" s="64"/>
      <c r="D19" s="120">
        <f>IF(B19=0,0,C19/B19)</f>
        <v>0</v>
      </c>
      <c r="E19" s="121">
        <f>ROUND(E12*E9+E13,0)</f>
        <v>0</v>
      </c>
      <c r="F19" s="122">
        <f>IF(C19=0,0,E19/C19)</f>
        <v>0</v>
      </c>
      <c r="G19" s="121">
        <f>ROUND(G12*G9+G13,0)</f>
        <v>0</v>
      </c>
      <c r="H19" s="122">
        <f>IF(E19=0,0,G19/E19)</f>
        <v>0</v>
      </c>
      <c r="I19" s="121">
        <f>ROUND(I12*I9+I13,0)</f>
        <v>0</v>
      </c>
      <c r="J19" s="122">
        <f>IF(G19=0,0,I19/G19)</f>
        <v>0</v>
      </c>
      <c r="K19" s="121">
        <f>ROUND(K12*K9+K13,0)</f>
        <v>0</v>
      </c>
      <c r="L19" s="123">
        <f>IF(I19=0,0,K19/I19)</f>
        <v>0</v>
      </c>
    </row>
    <row r="20" spans="1:12" ht="45" x14ac:dyDescent="0.2">
      <c r="A20" s="110" t="s">
        <v>86</v>
      </c>
      <c r="B20" s="70">
        <f t="shared" ref="B20:C20" si="1">1-0.13</f>
        <v>0.87</v>
      </c>
      <c r="C20" s="70">
        <f t="shared" si="1"/>
        <v>0.87</v>
      </c>
      <c r="D20" s="58" t="s">
        <v>11</v>
      </c>
      <c r="E20" s="70">
        <f>1-0.13</f>
        <v>0.87</v>
      </c>
      <c r="F20" s="58" t="s">
        <v>11</v>
      </c>
      <c r="G20" s="70">
        <f t="shared" ref="G20:K20" si="2">1-0.13</f>
        <v>0.87</v>
      </c>
      <c r="H20" s="58" t="s">
        <v>11</v>
      </c>
      <c r="I20" s="70">
        <f t="shared" si="2"/>
        <v>0.87</v>
      </c>
      <c r="J20" s="58" t="s">
        <v>11</v>
      </c>
      <c r="K20" s="124">
        <f t="shared" si="2"/>
        <v>0.87</v>
      </c>
      <c r="L20" s="113" t="s">
        <v>11</v>
      </c>
    </row>
    <row r="21" spans="1:12" ht="27" customHeight="1" thickBot="1" x14ac:dyDescent="0.25">
      <c r="A21" s="125" t="s">
        <v>18</v>
      </c>
      <c r="B21" s="126"/>
      <c r="C21" s="126"/>
      <c r="D21" s="127">
        <f>IF(B21=0,0,C21/B21)</f>
        <v>0</v>
      </c>
      <c r="E21" s="128">
        <f>ROUND(E19*E20,0)</f>
        <v>0</v>
      </c>
      <c r="F21" s="129">
        <f>IF(C21=0,0,E21/C21)</f>
        <v>0</v>
      </c>
      <c r="G21" s="128">
        <f t="shared" ref="G21:K21" si="3">ROUND(G19*G20,0)</f>
        <v>0</v>
      </c>
      <c r="H21" s="129">
        <f>IF(E21=0,0,G21/E21)</f>
        <v>0</v>
      </c>
      <c r="I21" s="128">
        <f t="shared" si="3"/>
        <v>0</v>
      </c>
      <c r="J21" s="129">
        <f>IF(G21=0,0,I21/G21)</f>
        <v>0</v>
      </c>
      <c r="K21" s="130">
        <f t="shared" si="3"/>
        <v>0</v>
      </c>
      <c r="L21" s="131">
        <f>IF(I21=0,0,K21/I21)</f>
        <v>0</v>
      </c>
    </row>
  </sheetData>
  <mergeCells count="3">
    <mergeCell ref="A1:L1"/>
    <mergeCell ref="K2:L2"/>
    <mergeCell ref="A3:L3"/>
  </mergeCells>
  <printOptions horizontalCentered="1"/>
  <pageMargins left="0" right="0" top="0.39370078740157483" bottom="0.19685039370078741" header="0.31496062992125984" footer="0.31496062992125984"/>
  <pageSetup paperSize="9" scale="82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6"/>
  <sheetViews>
    <sheetView zoomScale="80" zoomScaleNormal="8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.75" x14ac:dyDescent="0.2"/>
  <cols>
    <col min="1" max="1" width="40.140625" style="41" customWidth="1"/>
    <col min="2" max="2" width="19.85546875" style="41" customWidth="1"/>
    <col min="3" max="3" width="10.5703125" style="41" customWidth="1"/>
    <col min="4" max="4" width="20" style="66" customWidth="1"/>
    <col min="5" max="5" width="10.42578125" style="41" customWidth="1"/>
    <col min="6" max="6" width="15.7109375" style="40" customWidth="1"/>
    <col min="7" max="7" width="10.85546875" style="41" customWidth="1"/>
    <col min="8" max="8" width="16" style="67" customWidth="1"/>
    <col min="9" max="9" width="10.85546875" style="41" customWidth="1"/>
    <col min="10" max="10" width="17.5703125" style="67" customWidth="1"/>
    <col min="11" max="11" width="10.85546875" style="41" customWidth="1"/>
    <col min="12" max="12" width="17.5703125" style="67" customWidth="1"/>
    <col min="13" max="13" width="10.42578125" style="41" customWidth="1"/>
    <col min="14" max="15" width="9.28515625" style="67" bestFit="1" customWidth="1"/>
    <col min="16" max="16" width="11.140625" style="67" bestFit="1" customWidth="1"/>
    <col min="17" max="16384" width="9.140625" style="67"/>
  </cols>
  <sheetData>
    <row r="1" spans="1:16" s="40" customFormat="1" x14ac:dyDescent="0.2">
      <c r="A1" s="29">
        <v>117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6" s="40" customFormat="1" ht="34.5" customHeight="1" x14ac:dyDescent="0.2">
      <c r="A2" s="41"/>
      <c r="B2" s="41"/>
      <c r="C2" s="41"/>
      <c r="E2" s="41"/>
      <c r="G2" s="41"/>
      <c r="I2" s="41"/>
      <c r="K2" s="41"/>
      <c r="L2" s="132" t="s">
        <v>87</v>
      </c>
      <c r="M2" s="132"/>
    </row>
    <row r="3" spans="1:16" s="40" customFormat="1" ht="18.75" customHeight="1" x14ac:dyDescent="0.2">
      <c r="A3" s="32" t="s">
        <v>88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6" s="40" customFormat="1" x14ac:dyDescent="0.2">
      <c r="A4" s="33"/>
      <c r="B4" s="33"/>
      <c r="C4" s="33"/>
      <c r="D4" s="33"/>
      <c r="E4" s="33"/>
      <c r="G4" s="33"/>
      <c r="I4" s="33"/>
      <c r="K4" s="33"/>
      <c r="M4" s="34" t="s">
        <v>0</v>
      </c>
    </row>
    <row r="5" spans="1:16" s="40" customFormat="1" ht="43.5" thickBot="1" x14ac:dyDescent="0.25">
      <c r="A5" s="68" t="s">
        <v>1</v>
      </c>
      <c r="B5" s="133" t="s">
        <v>89</v>
      </c>
      <c r="C5" s="133" t="s">
        <v>66</v>
      </c>
      <c r="D5" s="133" t="s">
        <v>90</v>
      </c>
      <c r="E5" s="133" t="s">
        <v>66</v>
      </c>
      <c r="F5" s="133" t="s">
        <v>28</v>
      </c>
      <c r="G5" s="133" t="s">
        <v>66</v>
      </c>
      <c r="H5" s="133" t="s">
        <v>29</v>
      </c>
      <c r="I5" s="133" t="s">
        <v>66</v>
      </c>
      <c r="J5" s="133" t="s">
        <v>30</v>
      </c>
      <c r="K5" s="133" t="s">
        <v>66</v>
      </c>
      <c r="L5" s="133" t="s">
        <v>31</v>
      </c>
      <c r="M5" s="133" t="s">
        <v>66</v>
      </c>
    </row>
    <row r="6" spans="1:16" s="40" customFormat="1" ht="31.5" x14ac:dyDescent="0.2">
      <c r="A6" s="134" t="s">
        <v>91</v>
      </c>
      <c r="B6" s="135">
        <f>ROUND(B7+B8+B9+B10+B11+B12+B13+B14+B15+B16,0)</f>
        <v>0</v>
      </c>
      <c r="C6" s="135" t="s">
        <v>11</v>
      </c>
      <c r="D6" s="135">
        <f>ROUND(D7+D8+D9+D10+D11+D12+D13+D14+D15+D16,0)</f>
        <v>0</v>
      </c>
      <c r="E6" s="135" t="s">
        <v>11</v>
      </c>
      <c r="F6" s="135">
        <f t="shared" ref="F6:L6" si="0">ROUND(F7+F8+F9+F10+F11+F12+F13+F14+F15+F16,0)</f>
        <v>0</v>
      </c>
      <c r="G6" s="135" t="s">
        <v>11</v>
      </c>
      <c r="H6" s="135">
        <f t="shared" si="0"/>
        <v>0</v>
      </c>
      <c r="I6" s="135" t="s">
        <v>11</v>
      </c>
      <c r="J6" s="135">
        <f t="shared" si="0"/>
        <v>0</v>
      </c>
      <c r="K6" s="135" t="s">
        <v>11</v>
      </c>
      <c r="L6" s="135">
        <f t="shared" si="0"/>
        <v>0</v>
      </c>
      <c r="M6" s="136" t="s">
        <v>11</v>
      </c>
    </row>
    <row r="7" spans="1:16" s="40" customFormat="1" x14ac:dyDescent="0.2">
      <c r="A7" s="137" t="s">
        <v>92</v>
      </c>
      <c r="B7" s="138">
        <f t="shared" ref="B7:B16" si="1">B20+B78+B114+B150+B186</f>
        <v>0</v>
      </c>
      <c r="C7" s="138" t="s">
        <v>11</v>
      </c>
      <c r="D7" s="138">
        <f t="shared" ref="D7:D16" si="2">D20+D78+D114+D150+D186</f>
        <v>0</v>
      </c>
      <c r="E7" s="138" t="s">
        <v>11</v>
      </c>
      <c r="F7" s="138">
        <f t="shared" ref="F7:F16" si="3">F20+F78+F114+F150+F186</f>
        <v>0</v>
      </c>
      <c r="G7" s="138" t="s">
        <v>11</v>
      </c>
      <c r="H7" s="138">
        <f t="shared" ref="H7:H16" si="4">H20+H78+H114+H150+H186</f>
        <v>0</v>
      </c>
      <c r="I7" s="138" t="s">
        <v>11</v>
      </c>
      <c r="J7" s="138">
        <f t="shared" ref="J7:J16" si="5">J20+J78+J114+J150+J186</f>
        <v>0</v>
      </c>
      <c r="K7" s="138" t="s">
        <v>11</v>
      </c>
      <c r="L7" s="138">
        <f t="shared" ref="L7:L16" si="6">L20+L78+L114+L150+L186</f>
        <v>0</v>
      </c>
      <c r="M7" s="139" t="s">
        <v>11</v>
      </c>
      <c r="N7" s="67"/>
      <c r="O7" s="140"/>
      <c r="P7" s="141"/>
    </row>
    <row r="8" spans="1:16" s="40" customFormat="1" x14ac:dyDescent="0.2">
      <c r="A8" s="137" t="s">
        <v>93</v>
      </c>
      <c r="B8" s="138">
        <f t="shared" si="1"/>
        <v>0</v>
      </c>
      <c r="C8" s="138" t="s">
        <v>11</v>
      </c>
      <c r="D8" s="138">
        <f t="shared" si="2"/>
        <v>0</v>
      </c>
      <c r="E8" s="138" t="s">
        <v>11</v>
      </c>
      <c r="F8" s="138">
        <f t="shared" si="3"/>
        <v>0</v>
      </c>
      <c r="G8" s="138" t="s">
        <v>11</v>
      </c>
      <c r="H8" s="138">
        <f t="shared" si="4"/>
        <v>0</v>
      </c>
      <c r="I8" s="138" t="s">
        <v>11</v>
      </c>
      <c r="J8" s="138">
        <f t="shared" si="5"/>
        <v>0</v>
      </c>
      <c r="K8" s="138" t="s">
        <v>11</v>
      </c>
      <c r="L8" s="138">
        <f t="shared" si="6"/>
        <v>0</v>
      </c>
      <c r="M8" s="139" t="s">
        <v>11</v>
      </c>
      <c r="N8" s="67"/>
      <c r="O8" s="140"/>
      <c r="P8" s="141"/>
    </row>
    <row r="9" spans="1:16" s="40" customFormat="1" x14ac:dyDescent="0.2">
      <c r="A9" s="137" t="s">
        <v>94</v>
      </c>
      <c r="B9" s="138">
        <f t="shared" si="1"/>
        <v>0</v>
      </c>
      <c r="C9" s="138" t="s">
        <v>11</v>
      </c>
      <c r="D9" s="138">
        <f t="shared" si="2"/>
        <v>0</v>
      </c>
      <c r="E9" s="138" t="s">
        <v>11</v>
      </c>
      <c r="F9" s="138">
        <f t="shared" si="3"/>
        <v>0</v>
      </c>
      <c r="G9" s="138" t="s">
        <v>11</v>
      </c>
      <c r="H9" s="138">
        <f t="shared" si="4"/>
        <v>0</v>
      </c>
      <c r="I9" s="138" t="s">
        <v>11</v>
      </c>
      <c r="J9" s="138">
        <f t="shared" si="5"/>
        <v>0</v>
      </c>
      <c r="K9" s="138" t="s">
        <v>11</v>
      </c>
      <c r="L9" s="138">
        <f t="shared" si="6"/>
        <v>0</v>
      </c>
      <c r="M9" s="139" t="s">
        <v>11</v>
      </c>
      <c r="N9" s="67"/>
      <c r="O9" s="140"/>
      <c r="P9" s="141"/>
    </row>
    <row r="10" spans="1:16" s="40" customFormat="1" x14ac:dyDescent="0.2">
      <c r="A10" s="137" t="s">
        <v>95</v>
      </c>
      <c r="B10" s="138">
        <f t="shared" si="1"/>
        <v>0</v>
      </c>
      <c r="C10" s="138" t="s">
        <v>11</v>
      </c>
      <c r="D10" s="138">
        <f t="shared" si="2"/>
        <v>0</v>
      </c>
      <c r="E10" s="138" t="s">
        <v>11</v>
      </c>
      <c r="F10" s="138">
        <f t="shared" si="3"/>
        <v>0</v>
      </c>
      <c r="G10" s="138" t="s">
        <v>11</v>
      </c>
      <c r="H10" s="138">
        <f t="shared" si="4"/>
        <v>0</v>
      </c>
      <c r="I10" s="138" t="s">
        <v>11</v>
      </c>
      <c r="J10" s="138">
        <f t="shared" si="5"/>
        <v>0</v>
      </c>
      <c r="K10" s="138" t="s">
        <v>11</v>
      </c>
      <c r="L10" s="138">
        <f t="shared" si="6"/>
        <v>0</v>
      </c>
      <c r="M10" s="139" t="s">
        <v>11</v>
      </c>
      <c r="N10" s="67"/>
      <c r="O10" s="140"/>
      <c r="P10" s="141"/>
    </row>
    <row r="11" spans="1:16" s="40" customFormat="1" x14ac:dyDescent="0.2">
      <c r="A11" s="137" t="s">
        <v>96</v>
      </c>
      <c r="B11" s="138">
        <f t="shared" si="1"/>
        <v>0</v>
      </c>
      <c r="C11" s="138" t="s">
        <v>11</v>
      </c>
      <c r="D11" s="138">
        <f t="shared" si="2"/>
        <v>0</v>
      </c>
      <c r="E11" s="138" t="s">
        <v>11</v>
      </c>
      <c r="F11" s="138">
        <f t="shared" si="3"/>
        <v>0</v>
      </c>
      <c r="G11" s="138" t="s">
        <v>11</v>
      </c>
      <c r="H11" s="138">
        <f t="shared" si="4"/>
        <v>0</v>
      </c>
      <c r="I11" s="138" t="s">
        <v>11</v>
      </c>
      <c r="J11" s="138">
        <f t="shared" si="5"/>
        <v>0</v>
      </c>
      <c r="K11" s="138" t="s">
        <v>11</v>
      </c>
      <c r="L11" s="138">
        <f t="shared" si="6"/>
        <v>0</v>
      </c>
      <c r="M11" s="139" t="s">
        <v>11</v>
      </c>
      <c r="N11" s="67"/>
      <c r="O11" s="140"/>
      <c r="P11" s="141"/>
    </row>
    <row r="12" spans="1:16" s="40" customFormat="1" x14ac:dyDescent="0.2">
      <c r="A12" s="137" t="s">
        <v>97</v>
      </c>
      <c r="B12" s="138">
        <f t="shared" si="1"/>
        <v>0</v>
      </c>
      <c r="C12" s="138" t="s">
        <v>11</v>
      </c>
      <c r="D12" s="138">
        <f t="shared" si="2"/>
        <v>0</v>
      </c>
      <c r="E12" s="138" t="s">
        <v>11</v>
      </c>
      <c r="F12" s="138">
        <f t="shared" si="3"/>
        <v>0</v>
      </c>
      <c r="G12" s="138" t="s">
        <v>11</v>
      </c>
      <c r="H12" s="138">
        <f t="shared" si="4"/>
        <v>0</v>
      </c>
      <c r="I12" s="138" t="s">
        <v>11</v>
      </c>
      <c r="J12" s="138">
        <f t="shared" si="5"/>
        <v>0</v>
      </c>
      <c r="K12" s="138" t="s">
        <v>11</v>
      </c>
      <c r="L12" s="138">
        <f t="shared" si="6"/>
        <v>0</v>
      </c>
      <c r="M12" s="139" t="s">
        <v>11</v>
      </c>
      <c r="N12" s="67"/>
      <c r="O12" s="140"/>
      <c r="P12" s="141"/>
    </row>
    <row r="13" spans="1:16" s="40" customFormat="1" x14ac:dyDescent="0.2">
      <c r="A13" s="137" t="s">
        <v>98</v>
      </c>
      <c r="B13" s="138">
        <f t="shared" si="1"/>
        <v>0</v>
      </c>
      <c r="C13" s="138" t="s">
        <v>11</v>
      </c>
      <c r="D13" s="138">
        <f t="shared" si="2"/>
        <v>0</v>
      </c>
      <c r="E13" s="138" t="s">
        <v>11</v>
      </c>
      <c r="F13" s="138">
        <f t="shared" si="3"/>
        <v>0</v>
      </c>
      <c r="G13" s="138" t="s">
        <v>11</v>
      </c>
      <c r="H13" s="138">
        <f t="shared" si="4"/>
        <v>0</v>
      </c>
      <c r="I13" s="138" t="s">
        <v>11</v>
      </c>
      <c r="J13" s="138">
        <f t="shared" si="5"/>
        <v>0</v>
      </c>
      <c r="K13" s="138" t="s">
        <v>11</v>
      </c>
      <c r="L13" s="138">
        <f t="shared" si="6"/>
        <v>0</v>
      </c>
      <c r="M13" s="139" t="s">
        <v>11</v>
      </c>
      <c r="N13" s="67"/>
      <c r="O13" s="140"/>
      <c r="P13" s="141"/>
    </row>
    <row r="14" spans="1:16" s="40" customFormat="1" x14ac:dyDescent="0.2">
      <c r="A14" s="137" t="s">
        <v>99</v>
      </c>
      <c r="B14" s="138">
        <f t="shared" si="1"/>
        <v>0</v>
      </c>
      <c r="C14" s="138" t="s">
        <v>11</v>
      </c>
      <c r="D14" s="138">
        <f t="shared" si="2"/>
        <v>0</v>
      </c>
      <c r="E14" s="138" t="s">
        <v>11</v>
      </c>
      <c r="F14" s="138">
        <f t="shared" si="3"/>
        <v>0</v>
      </c>
      <c r="G14" s="138" t="s">
        <v>11</v>
      </c>
      <c r="H14" s="138">
        <f t="shared" si="4"/>
        <v>0</v>
      </c>
      <c r="I14" s="138" t="s">
        <v>11</v>
      </c>
      <c r="J14" s="138">
        <f t="shared" si="5"/>
        <v>0</v>
      </c>
      <c r="K14" s="138" t="s">
        <v>11</v>
      </c>
      <c r="L14" s="138">
        <f t="shared" si="6"/>
        <v>0</v>
      </c>
      <c r="M14" s="139" t="s">
        <v>11</v>
      </c>
      <c r="N14" s="67"/>
      <c r="O14" s="140"/>
      <c r="P14" s="141"/>
    </row>
    <row r="15" spans="1:16" s="40" customFormat="1" x14ac:dyDescent="0.2">
      <c r="A15" s="137" t="s">
        <v>100</v>
      </c>
      <c r="B15" s="138">
        <f t="shared" si="1"/>
        <v>0</v>
      </c>
      <c r="C15" s="138" t="s">
        <v>11</v>
      </c>
      <c r="D15" s="138">
        <f t="shared" si="2"/>
        <v>0</v>
      </c>
      <c r="E15" s="138" t="s">
        <v>11</v>
      </c>
      <c r="F15" s="138">
        <f t="shared" si="3"/>
        <v>0</v>
      </c>
      <c r="G15" s="138" t="s">
        <v>11</v>
      </c>
      <c r="H15" s="138">
        <f t="shared" si="4"/>
        <v>0</v>
      </c>
      <c r="I15" s="138" t="s">
        <v>11</v>
      </c>
      <c r="J15" s="138">
        <f t="shared" si="5"/>
        <v>0</v>
      </c>
      <c r="K15" s="138" t="s">
        <v>11</v>
      </c>
      <c r="L15" s="138">
        <f t="shared" si="6"/>
        <v>0</v>
      </c>
      <c r="M15" s="139" t="s">
        <v>11</v>
      </c>
      <c r="N15" s="67"/>
      <c r="O15" s="140"/>
      <c r="P15" s="141"/>
    </row>
    <row r="16" spans="1:16" s="40" customFormat="1" ht="16.5" thickBot="1" x14ac:dyDescent="0.25">
      <c r="A16" s="137" t="s">
        <v>101</v>
      </c>
      <c r="B16" s="138">
        <f t="shared" si="1"/>
        <v>0</v>
      </c>
      <c r="C16" s="138" t="s">
        <v>11</v>
      </c>
      <c r="D16" s="138">
        <f t="shared" si="2"/>
        <v>0</v>
      </c>
      <c r="E16" s="138" t="s">
        <v>11</v>
      </c>
      <c r="F16" s="138">
        <f t="shared" si="3"/>
        <v>0</v>
      </c>
      <c r="G16" s="138" t="s">
        <v>11</v>
      </c>
      <c r="H16" s="138">
        <f t="shared" si="4"/>
        <v>0</v>
      </c>
      <c r="I16" s="138" t="s">
        <v>11</v>
      </c>
      <c r="J16" s="138">
        <f t="shared" si="5"/>
        <v>0</v>
      </c>
      <c r="K16" s="138" t="s">
        <v>11</v>
      </c>
      <c r="L16" s="138">
        <f t="shared" si="6"/>
        <v>0</v>
      </c>
      <c r="M16" s="139" t="s">
        <v>11</v>
      </c>
      <c r="N16" s="67"/>
      <c r="O16" s="140"/>
      <c r="P16" s="141"/>
    </row>
    <row r="17" spans="1:16" s="65" customFormat="1" x14ac:dyDescent="0.2">
      <c r="A17" s="142" t="s">
        <v>102</v>
      </c>
      <c r="B17" s="143">
        <f>'182 1 01 02010'!B21</f>
        <v>0</v>
      </c>
      <c r="C17" s="143" t="s">
        <v>11</v>
      </c>
      <c r="D17" s="143">
        <f>'182 1 01 02010'!C21</f>
        <v>0</v>
      </c>
      <c r="E17" s="143" t="s">
        <v>11</v>
      </c>
      <c r="F17" s="143">
        <f>'182 1 01 02010'!E21</f>
        <v>0</v>
      </c>
      <c r="G17" s="143" t="s">
        <v>11</v>
      </c>
      <c r="H17" s="143">
        <f>'182 1 01 02010'!G21</f>
        <v>0</v>
      </c>
      <c r="I17" s="143" t="s">
        <v>11</v>
      </c>
      <c r="J17" s="143">
        <f>'182 1 01 02010'!I21</f>
        <v>0</v>
      </c>
      <c r="K17" s="143" t="s">
        <v>11</v>
      </c>
      <c r="L17" s="143">
        <f>'182 1 01 02010'!K21</f>
        <v>0</v>
      </c>
      <c r="M17" s="144" t="s">
        <v>11</v>
      </c>
    </row>
    <row r="18" spans="1:16" ht="63" x14ac:dyDescent="0.2">
      <c r="A18" s="145" t="s">
        <v>103</v>
      </c>
      <c r="B18" s="46">
        <v>2E-3</v>
      </c>
      <c r="C18" s="46" t="s">
        <v>11</v>
      </c>
      <c r="D18" s="46">
        <v>2E-3</v>
      </c>
      <c r="E18" s="46" t="s">
        <v>11</v>
      </c>
      <c r="F18" s="46">
        <v>2E-3</v>
      </c>
      <c r="G18" s="46" t="s">
        <v>11</v>
      </c>
      <c r="H18" s="46">
        <v>2E-3</v>
      </c>
      <c r="I18" s="46" t="s">
        <v>11</v>
      </c>
      <c r="J18" s="46">
        <v>2E-3</v>
      </c>
      <c r="K18" s="46" t="s">
        <v>11</v>
      </c>
      <c r="L18" s="46">
        <v>2E-3</v>
      </c>
      <c r="M18" s="146" t="s">
        <v>11</v>
      </c>
    </row>
    <row r="19" spans="1:16" x14ac:dyDescent="0.2">
      <c r="A19" s="147" t="s">
        <v>104</v>
      </c>
      <c r="B19" s="148">
        <f>ROUND(B20+B21+B22+B23+B24+B25+B26+B27+B28+B29,0)</f>
        <v>0</v>
      </c>
      <c r="C19" s="148" t="s">
        <v>11</v>
      </c>
      <c r="D19" s="148">
        <f>ROUND(D20+D21+D22+D23+D24+D25+D26+D27+D28+D29,0)</f>
        <v>0</v>
      </c>
      <c r="E19" s="148" t="s">
        <v>11</v>
      </c>
      <c r="F19" s="148">
        <f>ROUND(F17*F18,0)</f>
        <v>0</v>
      </c>
      <c r="G19" s="148" t="s">
        <v>11</v>
      </c>
      <c r="H19" s="148">
        <f>ROUND(H17*H18,0)</f>
        <v>0</v>
      </c>
      <c r="I19" s="148" t="s">
        <v>11</v>
      </c>
      <c r="J19" s="148">
        <f>ROUND(J17*J18,0)</f>
        <v>0</v>
      </c>
      <c r="K19" s="148" t="s">
        <v>11</v>
      </c>
      <c r="L19" s="148">
        <f>ROUND(L17*L18,0)</f>
        <v>0</v>
      </c>
      <c r="M19" s="149" t="s">
        <v>11</v>
      </c>
      <c r="O19" s="140"/>
      <c r="P19" s="141"/>
    </row>
    <row r="20" spans="1:16" x14ac:dyDescent="0.2">
      <c r="A20" s="150" t="s">
        <v>92</v>
      </c>
      <c r="B20" s="138"/>
      <c r="C20" s="70">
        <f t="shared" ref="C20:C29" si="7">IF($B$19=0,0,B20/$B$19)</f>
        <v>0</v>
      </c>
      <c r="D20" s="138"/>
      <c r="E20" s="70">
        <f t="shared" ref="E20:E29" si="8">IF($D$19=0,0,D20/$D$19)</f>
        <v>0</v>
      </c>
      <c r="F20" s="138">
        <f>(ROUND(F$19*G20,0))</f>
        <v>0</v>
      </c>
      <c r="G20" s="70">
        <f>AVERAGE(C20,E20)</f>
        <v>0</v>
      </c>
      <c r="H20" s="138">
        <f>ROUND(H$19*I20,0)</f>
        <v>0</v>
      </c>
      <c r="I20" s="70">
        <f>G20</f>
        <v>0</v>
      </c>
      <c r="J20" s="138">
        <f>ROUND(J$19*K20,0)</f>
        <v>0</v>
      </c>
      <c r="K20" s="70">
        <f>I20</f>
        <v>0</v>
      </c>
      <c r="L20" s="138">
        <f>ROUND(L$19*M20,0)</f>
        <v>0</v>
      </c>
      <c r="M20" s="151">
        <f>K20</f>
        <v>0</v>
      </c>
      <c r="O20" s="140"/>
      <c r="P20" s="141"/>
    </row>
    <row r="21" spans="1:16" x14ac:dyDescent="0.2">
      <c r="A21" s="150" t="s">
        <v>93</v>
      </c>
      <c r="B21" s="138"/>
      <c r="C21" s="70">
        <f t="shared" si="7"/>
        <v>0</v>
      </c>
      <c r="D21" s="138"/>
      <c r="E21" s="70">
        <f t="shared" si="8"/>
        <v>0</v>
      </c>
      <c r="F21" s="138">
        <f>(ROUND(F$19*G21,0))</f>
        <v>0</v>
      </c>
      <c r="G21" s="70">
        <f t="shared" ref="G21:G29" si="9">AVERAGE(C21,E21)</f>
        <v>0</v>
      </c>
      <c r="H21" s="138">
        <f>ROUND(H$19*I21,0)</f>
        <v>0</v>
      </c>
      <c r="I21" s="70">
        <f t="shared" ref="I21:M29" si="10">G21</f>
        <v>0</v>
      </c>
      <c r="J21" s="138">
        <f>ROUND(J$19*K21,0)</f>
        <v>0</v>
      </c>
      <c r="K21" s="70">
        <f t="shared" si="10"/>
        <v>0</v>
      </c>
      <c r="L21" s="138">
        <f>ROUND(L$19*M21,0)</f>
        <v>0</v>
      </c>
      <c r="M21" s="151">
        <f t="shared" si="10"/>
        <v>0</v>
      </c>
      <c r="O21" s="140"/>
      <c r="P21" s="141"/>
    </row>
    <row r="22" spans="1:16" x14ac:dyDescent="0.2">
      <c r="A22" s="150" t="s">
        <v>94</v>
      </c>
      <c r="B22" s="138"/>
      <c r="C22" s="70">
        <f t="shared" si="7"/>
        <v>0</v>
      </c>
      <c r="D22" s="138"/>
      <c r="E22" s="70">
        <f t="shared" si="8"/>
        <v>0</v>
      </c>
      <c r="F22" s="138">
        <f>(ROUND(F$19*G22,0))</f>
        <v>0</v>
      </c>
      <c r="G22" s="70">
        <f t="shared" si="9"/>
        <v>0</v>
      </c>
      <c r="H22" s="138">
        <f>ROUND(H$19*I22,0)</f>
        <v>0</v>
      </c>
      <c r="I22" s="70">
        <f t="shared" si="10"/>
        <v>0</v>
      </c>
      <c r="J22" s="138">
        <f>ROUND(J$19*K22,0)</f>
        <v>0</v>
      </c>
      <c r="K22" s="70">
        <f t="shared" si="10"/>
        <v>0</v>
      </c>
      <c r="L22" s="138">
        <f>ROUND(L$19*M22,0)</f>
        <v>0</v>
      </c>
      <c r="M22" s="151">
        <f t="shared" si="10"/>
        <v>0</v>
      </c>
      <c r="O22" s="140"/>
      <c r="P22" s="141"/>
    </row>
    <row r="23" spans="1:16" x14ac:dyDescent="0.2">
      <c r="A23" s="150" t="s">
        <v>95</v>
      </c>
      <c r="B23" s="138"/>
      <c r="C23" s="70">
        <f t="shared" si="7"/>
        <v>0</v>
      </c>
      <c r="D23" s="138"/>
      <c r="E23" s="70">
        <f t="shared" si="8"/>
        <v>0</v>
      </c>
      <c r="F23" s="138">
        <f>(ROUND(F$19*G23,0))</f>
        <v>0</v>
      </c>
      <c r="G23" s="70">
        <f t="shared" si="9"/>
        <v>0</v>
      </c>
      <c r="H23" s="138">
        <f>ROUND(H$19*I23,0)</f>
        <v>0</v>
      </c>
      <c r="I23" s="70">
        <f t="shared" si="10"/>
        <v>0</v>
      </c>
      <c r="J23" s="138">
        <f>ROUND(J$19*K23,0)</f>
        <v>0</v>
      </c>
      <c r="K23" s="70">
        <f t="shared" si="10"/>
        <v>0</v>
      </c>
      <c r="L23" s="138">
        <f>ROUND(L$19*M23,0)</f>
        <v>0</v>
      </c>
      <c r="M23" s="151">
        <f t="shared" si="10"/>
        <v>0</v>
      </c>
      <c r="O23" s="140"/>
      <c r="P23" s="141"/>
    </row>
    <row r="24" spans="1:16" x14ac:dyDescent="0.2">
      <c r="A24" s="150" t="s">
        <v>96</v>
      </c>
      <c r="B24" s="138"/>
      <c r="C24" s="70">
        <f t="shared" si="7"/>
        <v>0</v>
      </c>
      <c r="D24" s="138"/>
      <c r="E24" s="70">
        <f t="shared" si="8"/>
        <v>0</v>
      </c>
      <c r="F24" s="138">
        <f>(ROUND(F$19*G24,0))</f>
        <v>0</v>
      </c>
      <c r="G24" s="70">
        <f t="shared" si="9"/>
        <v>0</v>
      </c>
      <c r="H24" s="138">
        <f>ROUND(H$19*I24,0)</f>
        <v>0</v>
      </c>
      <c r="I24" s="70">
        <f t="shared" si="10"/>
        <v>0</v>
      </c>
      <c r="J24" s="138">
        <f>ROUND(J$19*K24,0)</f>
        <v>0</v>
      </c>
      <c r="K24" s="70">
        <f t="shared" si="10"/>
        <v>0</v>
      </c>
      <c r="L24" s="138">
        <f>ROUND(L$19*M24,0)</f>
        <v>0</v>
      </c>
      <c r="M24" s="151">
        <f t="shared" si="10"/>
        <v>0</v>
      </c>
      <c r="O24" s="140"/>
      <c r="P24" s="141"/>
    </row>
    <row r="25" spans="1:16" x14ac:dyDescent="0.2">
      <c r="A25" s="150" t="s">
        <v>97</v>
      </c>
      <c r="B25" s="138"/>
      <c r="C25" s="70">
        <f t="shared" si="7"/>
        <v>0</v>
      </c>
      <c r="D25" s="138"/>
      <c r="E25" s="70">
        <f t="shared" si="8"/>
        <v>0</v>
      </c>
      <c r="F25" s="138">
        <f>(F19-F20-F21-F22-F23-F24-F26-F27-F28-F29)</f>
        <v>0</v>
      </c>
      <c r="G25" s="70">
        <f t="shared" si="9"/>
        <v>0</v>
      </c>
      <c r="H25" s="138">
        <f>H19-H20-H21-H22-H23-H24-H26-H27-H28-H29</f>
        <v>0</v>
      </c>
      <c r="I25" s="70">
        <f t="shared" si="10"/>
        <v>0</v>
      </c>
      <c r="J25" s="138">
        <f>J19-J20-J21-J22-J23-J24-J26-J27-J28-J29</f>
        <v>0</v>
      </c>
      <c r="K25" s="70">
        <f t="shared" si="10"/>
        <v>0</v>
      </c>
      <c r="L25" s="138">
        <f>L19-L20-L21-L22-L23-L24-L26-L27-L28-L29</f>
        <v>0</v>
      </c>
      <c r="M25" s="151">
        <f t="shared" si="10"/>
        <v>0</v>
      </c>
      <c r="O25" s="140"/>
      <c r="P25" s="141"/>
    </row>
    <row r="26" spans="1:16" x14ac:dyDescent="0.2">
      <c r="A26" s="150" t="s">
        <v>98</v>
      </c>
      <c r="B26" s="138"/>
      <c r="C26" s="70">
        <f t="shared" si="7"/>
        <v>0</v>
      </c>
      <c r="D26" s="138"/>
      <c r="E26" s="70">
        <f t="shared" si="8"/>
        <v>0</v>
      </c>
      <c r="F26" s="138">
        <f>(ROUND(F$19*G26,0))</f>
        <v>0</v>
      </c>
      <c r="G26" s="70">
        <f t="shared" si="9"/>
        <v>0</v>
      </c>
      <c r="H26" s="138">
        <f>ROUND(H$19*I26,0)</f>
        <v>0</v>
      </c>
      <c r="I26" s="70">
        <f t="shared" si="10"/>
        <v>0</v>
      </c>
      <c r="J26" s="138">
        <f>ROUND(J$19*K26,0)</f>
        <v>0</v>
      </c>
      <c r="K26" s="70">
        <f t="shared" si="10"/>
        <v>0</v>
      </c>
      <c r="L26" s="138">
        <f>ROUND(L$19*M26,0)</f>
        <v>0</v>
      </c>
      <c r="M26" s="151">
        <f t="shared" si="10"/>
        <v>0</v>
      </c>
      <c r="O26" s="140"/>
      <c r="P26" s="141"/>
    </row>
    <row r="27" spans="1:16" x14ac:dyDescent="0.2">
      <c r="A27" s="150" t="s">
        <v>99</v>
      </c>
      <c r="B27" s="138"/>
      <c r="C27" s="70">
        <f t="shared" si="7"/>
        <v>0</v>
      </c>
      <c r="D27" s="138"/>
      <c r="E27" s="70">
        <f t="shared" si="8"/>
        <v>0</v>
      </c>
      <c r="F27" s="138">
        <f>(ROUND(F$19*G27,0))</f>
        <v>0</v>
      </c>
      <c r="G27" s="70">
        <f t="shared" si="9"/>
        <v>0</v>
      </c>
      <c r="H27" s="138">
        <f>ROUND(H$19*I27,0)</f>
        <v>0</v>
      </c>
      <c r="I27" s="70">
        <f t="shared" si="10"/>
        <v>0</v>
      </c>
      <c r="J27" s="138">
        <f>ROUND(J$19*K27,0)</f>
        <v>0</v>
      </c>
      <c r="K27" s="70">
        <f t="shared" si="10"/>
        <v>0</v>
      </c>
      <c r="L27" s="138">
        <f>ROUND(L$19*M27,0)</f>
        <v>0</v>
      </c>
      <c r="M27" s="151">
        <f t="shared" si="10"/>
        <v>0</v>
      </c>
      <c r="O27" s="140"/>
      <c r="P27" s="141"/>
    </row>
    <row r="28" spans="1:16" x14ac:dyDescent="0.2">
      <c r="A28" s="150" t="s">
        <v>100</v>
      </c>
      <c r="B28" s="138"/>
      <c r="C28" s="70">
        <f t="shared" si="7"/>
        <v>0</v>
      </c>
      <c r="D28" s="138"/>
      <c r="E28" s="70">
        <f t="shared" si="8"/>
        <v>0</v>
      </c>
      <c r="F28" s="138">
        <f>(ROUND(F$19*G28,0))</f>
        <v>0</v>
      </c>
      <c r="G28" s="70">
        <f t="shared" si="9"/>
        <v>0</v>
      </c>
      <c r="H28" s="138">
        <f>ROUND(H$19*I28,0)</f>
        <v>0</v>
      </c>
      <c r="I28" s="70">
        <f t="shared" si="10"/>
        <v>0</v>
      </c>
      <c r="J28" s="138">
        <f>ROUND(J$19*K28,0)</f>
        <v>0</v>
      </c>
      <c r="K28" s="70">
        <f t="shared" si="10"/>
        <v>0</v>
      </c>
      <c r="L28" s="138">
        <f>ROUND(L$19*M28,0)</f>
        <v>0</v>
      </c>
      <c r="M28" s="151">
        <f t="shared" si="10"/>
        <v>0</v>
      </c>
      <c r="O28" s="140"/>
      <c r="P28" s="141"/>
    </row>
    <row r="29" spans="1:16" x14ac:dyDescent="0.2">
      <c r="A29" s="150" t="s">
        <v>101</v>
      </c>
      <c r="B29" s="138"/>
      <c r="C29" s="70">
        <f t="shared" si="7"/>
        <v>0</v>
      </c>
      <c r="D29" s="138"/>
      <c r="E29" s="70">
        <f t="shared" si="8"/>
        <v>0</v>
      </c>
      <c r="F29" s="138">
        <f>(ROUND(F$19*G29,0))</f>
        <v>0</v>
      </c>
      <c r="G29" s="70">
        <f t="shared" si="9"/>
        <v>0</v>
      </c>
      <c r="H29" s="138">
        <f>ROUND(H$19*I29,0)</f>
        <v>0</v>
      </c>
      <c r="I29" s="70">
        <f t="shared" si="10"/>
        <v>0</v>
      </c>
      <c r="J29" s="138">
        <f>ROUND(J$19*K29,0)</f>
        <v>0</v>
      </c>
      <c r="K29" s="70">
        <f t="shared" si="10"/>
        <v>0</v>
      </c>
      <c r="L29" s="138">
        <f>ROUND(L$19*M29,0)</f>
        <v>0</v>
      </c>
      <c r="M29" s="151">
        <f t="shared" si="10"/>
        <v>0</v>
      </c>
      <c r="O29" s="140"/>
      <c r="P29" s="141"/>
    </row>
    <row r="30" spans="1:16" ht="31.5" x14ac:dyDescent="0.2">
      <c r="A30" s="147" t="s">
        <v>105</v>
      </c>
      <c r="B30" s="148"/>
      <c r="C30" s="148"/>
      <c r="D30" s="148"/>
      <c r="E30" s="148"/>
      <c r="F30" s="148">
        <f>F31+F32+F33+F34+F35+F36+F37+F38+F39+F40</f>
        <v>0</v>
      </c>
      <c r="G30" s="148"/>
      <c r="H30" s="148">
        <f>H31+H32+H33+H34+H35+H36+H37+H38+H39+H40</f>
        <v>0</v>
      </c>
      <c r="I30" s="148"/>
      <c r="J30" s="148">
        <f>J31+J32+J33+J34+J35+J36+J37+J38+J39+J40</f>
        <v>0</v>
      </c>
      <c r="K30" s="148"/>
      <c r="L30" s="148">
        <f>L31+L32+L33+L34+L35+L36+L37+L38+L39+L40</f>
        <v>0</v>
      </c>
      <c r="M30" s="149"/>
      <c r="O30" s="140"/>
      <c r="P30" s="141"/>
    </row>
    <row r="31" spans="1:16" s="66" customFormat="1" x14ac:dyDescent="0.2">
      <c r="A31" s="150" t="s">
        <v>92</v>
      </c>
      <c r="B31" s="152"/>
      <c r="C31" s="105">
        <f t="shared" ref="C31:C40" si="11">IF($B$19=0,0,B31/$B$19)</f>
        <v>0</v>
      </c>
      <c r="D31" s="152"/>
      <c r="E31" s="105">
        <f t="shared" ref="E31:E40" si="12">IF($D$19=0,0,D31/$D$19)</f>
        <v>0</v>
      </c>
      <c r="F31" s="152"/>
      <c r="G31" s="105">
        <f>AVERAGE(C31,E31)</f>
        <v>0</v>
      </c>
      <c r="H31" s="152">
        <f t="shared" ref="H31:M40" si="13">F31</f>
        <v>0</v>
      </c>
      <c r="I31" s="105">
        <f t="shared" si="13"/>
        <v>0</v>
      </c>
      <c r="J31" s="152">
        <f t="shared" si="13"/>
        <v>0</v>
      </c>
      <c r="K31" s="105">
        <f t="shared" si="13"/>
        <v>0</v>
      </c>
      <c r="L31" s="152">
        <f t="shared" si="13"/>
        <v>0</v>
      </c>
      <c r="M31" s="108">
        <f t="shared" si="13"/>
        <v>0</v>
      </c>
      <c r="O31" s="153"/>
      <c r="P31" s="154"/>
    </row>
    <row r="32" spans="1:16" s="66" customFormat="1" x14ac:dyDescent="0.2">
      <c r="A32" s="150" t="s">
        <v>93</v>
      </c>
      <c r="B32" s="152"/>
      <c r="C32" s="105">
        <f t="shared" si="11"/>
        <v>0</v>
      </c>
      <c r="D32" s="152"/>
      <c r="E32" s="105">
        <f t="shared" si="12"/>
        <v>0</v>
      </c>
      <c r="F32" s="152"/>
      <c r="G32" s="105">
        <f t="shared" ref="G32:G40" si="14">AVERAGE(C32,E32)</f>
        <v>0</v>
      </c>
      <c r="H32" s="152">
        <f t="shared" si="13"/>
        <v>0</v>
      </c>
      <c r="I32" s="105">
        <f t="shared" si="13"/>
        <v>0</v>
      </c>
      <c r="J32" s="152">
        <f t="shared" si="13"/>
        <v>0</v>
      </c>
      <c r="K32" s="105">
        <f t="shared" si="13"/>
        <v>0</v>
      </c>
      <c r="L32" s="152">
        <f t="shared" si="13"/>
        <v>0</v>
      </c>
      <c r="M32" s="108">
        <f t="shared" si="13"/>
        <v>0</v>
      </c>
      <c r="O32" s="153"/>
      <c r="P32" s="154"/>
    </row>
    <row r="33" spans="1:16" s="66" customFormat="1" x14ac:dyDescent="0.2">
      <c r="A33" s="150" t="s">
        <v>94</v>
      </c>
      <c r="B33" s="152"/>
      <c r="C33" s="105">
        <f t="shared" si="11"/>
        <v>0</v>
      </c>
      <c r="D33" s="152"/>
      <c r="E33" s="105">
        <f t="shared" si="12"/>
        <v>0</v>
      </c>
      <c r="F33" s="152"/>
      <c r="G33" s="105">
        <f t="shared" si="14"/>
        <v>0</v>
      </c>
      <c r="H33" s="152">
        <f t="shared" si="13"/>
        <v>0</v>
      </c>
      <c r="I33" s="105">
        <f t="shared" si="13"/>
        <v>0</v>
      </c>
      <c r="J33" s="152">
        <f t="shared" si="13"/>
        <v>0</v>
      </c>
      <c r="K33" s="105">
        <f t="shared" si="13"/>
        <v>0</v>
      </c>
      <c r="L33" s="152">
        <f t="shared" si="13"/>
        <v>0</v>
      </c>
      <c r="M33" s="108">
        <f t="shared" si="13"/>
        <v>0</v>
      </c>
      <c r="O33" s="153"/>
      <c r="P33" s="154"/>
    </row>
    <row r="34" spans="1:16" s="66" customFormat="1" x14ac:dyDescent="0.2">
      <c r="A34" s="150" t="s">
        <v>95</v>
      </c>
      <c r="B34" s="152"/>
      <c r="C34" s="105">
        <f t="shared" si="11"/>
        <v>0</v>
      </c>
      <c r="D34" s="152"/>
      <c r="E34" s="105">
        <f t="shared" si="12"/>
        <v>0</v>
      </c>
      <c r="F34" s="152"/>
      <c r="G34" s="105">
        <f t="shared" si="14"/>
        <v>0</v>
      </c>
      <c r="H34" s="152">
        <f t="shared" si="13"/>
        <v>0</v>
      </c>
      <c r="I34" s="105">
        <f t="shared" si="13"/>
        <v>0</v>
      </c>
      <c r="J34" s="152">
        <f t="shared" si="13"/>
        <v>0</v>
      </c>
      <c r="K34" s="105">
        <f t="shared" si="13"/>
        <v>0</v>
      </c>
      <c r="L34" s="152">
        <f t="shared" si="13"/>
        <v>0</v>
      </c>
      <c r="M34" s="108">
        <f t="shared" si="13"/>
        <v>0</v>
      </c>
      <c r="O34" s="153"/>
      <c r="P34" s="154"/>
    </row>
    <row r="35" spans="1:16" s="66" customFormat="1" x14ac:dyDescent="0.2">
      <c r="A35" s="150" t="s">
        <v>96</v>
      </c>
      <c r="B35" s="152"/>
      <c r="C35" s="105">
        <f t="shared" si="11"/>
        <v>0</v>
      </c>
      <c r="D35" s="152"/>
      <c r="E35" s="105">
        <f t="shared" si="12"/>
        <v>0</v>
      </c>
      <c r="F35" s="152"/>
      <c r="G35" s="105">
        <f t="shared" si="14"/>
        <v>0</v>
      </c>
      <c r="H35" s="152">
        <f t="shared" si="13"/>
        <v>0</v>
      </c>
      <c r="I35" s="105">
        <f t="shared" si="13"/>
        <v>0</v>
      </c>
      <c r="J35" s="152">
        <f t="shared" si="13"/>
        <v>0</v>
      </c>
      <c r="K35" s="105">
        <f t="shared" si="13"/>
        <v>0</v>
      </c>
      <c r="L35" s="152">
        <f t="shared" si="13"/>
        <v>0</v>
      </c>
      <c r="M35" s="108">
        <f t="shared" si="13"/>
        <v>0</v>
      </c>
      <c r="O35" s="153"/>
      <c r="P35" s="154"/>
    </row>
    <row r="36" spans="1:16" s="66" customFormat="1" x14ac:dyDescent="0.2">
      <c r="A36" s="150" t="s">
        <v>97</v>
      </c>
      <c r="B36" s="152"/>
      <c r="C36" s="105">
        <f t="shared" si="11"/>
        <v>0</v>
      </c>
      <c r="D36" s="152"/>
      <c r="E36" s="105">
        <f t="shared" si="12"/>
        <v>0</v>
      </c>
      <c r="F36" s="152"/>
      <c r="G36" s="105">
        <f t="shared" si="14"/>
        <v>0</v>
      </c>
      <c r="H36" s="152">
        <f t="shared" si="13"/>
        <v>0</v>
      </c>
      <c r="I36" s="105">
        <f t="shared" si="13"/>
        <v>0</v>
      </c>
      <c r="J36" s="152">
        <f t="shared" si="13"/>
        <v>0</v>
      </c>
      <c r="K36" s="105">
        <f t="shared" si="13"/>
        <v>0</v>
      </c>
      <c r="L36" s="152">
        <f t="shared" si="13"/>
        <v>0</v>
      </c>
      <c r="M36" s="108">
        <f t="shared" si="13"/>
        <v>0</v>
      </c>
      <c r="O36" s="153"/>
      <c r="P36" s="154"/>
    </row>
    <row r="37" spans="1:16" s="66" customFormat="1" x14ac:dyDescent="0.2">
      <c r="A37" s="150" t="s">
        <v>98</v>
      </c>
      <c r="B37" s="152"/>
      <c r="C37" s="105">
        <f t="shared" si="11"/>
        <v>0</v>
      </c>
      <c r="D37" s="152"/>
      <c r="E37" s="105">
        <f t="shared" si="12"/>
        <v>0</v>
      </c>
      <c r="F37" s="152"/>
      <c r="G37" s="105">
        <f t="shared" si="14"/>
        <v>0</v>
      </c>
      <c r="H37" s="152">
        <f t="shared" si="13"/>
        <v>0</v>
      </c>
      <c r="I37" s="105">
        <f t="shared" si="13"/>
        <v>0</v>
      </c>
      <c r="J37" s="152">
        <f t="shared" si="13"/>
        <v>0</v>
      </c>
      <c r="K37" s="105">
        <f t="shared" si="13"/>
        <v>0</v>
      </c>
      <c r="L37" s="152">
        <f t="shared" si="13"/>
        <v>0</v>
      </c>
      <c r="M37" s="108">
        <f t="shared" si="13"/>
        <v>0</v>
      </c>
      <c r="O37" s="153"/>
      <c r="P37" s="154"/>
    </row>
    <row r="38" spans="1:16" s="66" customFormat="1" x14ac:dyDescent="0.2">
      <c r="A38" s="150" t="s">
        <v>99</v>
      </c>
      <c r="B38" s="152"/>
      <c r="C38" s="105">
        <f t="shared" si="11"/>
        <v>0</v>
      </c>
      <c r="D38" s="152"/>
      <c r="E38" s="105">
        <f t="shared" si="12"/>
        <v>0</v>
      </c>
      <c r="F38" s="152"/>
      <c r="G38" s="105">
        <f t="shared" si="14"/>
        <v>0</v>
      </c>
      <c r="H38" s="152">
        <f t="shared" si="13"/>
        <v>0</v>
      </c>
      <c r="I38" s="105">
        <f t="shared" si="13"/>
        <v>0</v>
      </c>
      <c r="J38" s="152">
        <f t="shared" si="13"/>
        <v>0</v>
      </c>
      <c r="K38" s="105">
        <f t="shared" si="13"/>
        <v>0</v>
      </c>
      <c r="L38" s="152">
        <f t="shared" si="13"/>
        <v>0</v>
      </c>
      <c r="M38" s="108">
        <f t="shared" si="13"/>
        <v>0</v>
      </c>
      <c r="O38" s="153"/>
      <c r="P38" s="154"/>
    </row>
    <row r="39" spans="1:16" s="66" customFormat="1" x14ac:dyDescent="0.2">
      <c r="A39" s="150" t="s">
        <v>100</v>
      </c>
      <c r="B39" s="152"/>
      <c r="C39" s="105">
        <f t="shared" si="11"/>
        <v>0</v>
      </c>
      <c r="D39" s="152"/>
      <c r="E39" s="105">
        <f t="shared" si="12"/>
        <v>0</v>
      </c>
      <c r="F39" s="152"/>
      <c r="G39" s="105">
        <f t="shared" si="14"/>
        <v>0</v>
      </c>
      <c r="H39" s="152">
        <f t="shared" si="13"/>
        <v>0</v>
      </c>
      <c r="I39" s="105">
        <f t="shared" si="13"/>
        <v>0</v>
      </c>
      <c r="J39" s="152">
        <f t="shared" si="13"/>
        <v>0</v>
      </c>
      <c r="K39" s="105">
        <f t="shared" si="13"/>
        <v>0</v>
      </c>
      <c r="L39" s="152">
        <f t="shared" si="13"/>
        <v>0</v>
      </c>
      <c r="M39" s="108">
        <f t="shared" si="13"/>
        <v>0</v>
      </c>
      <c r="O39" s="153"/>
      <c r="P39" s="154"/>
    </row>
    <row r="40" spans="1:16" s="66" customFormat="1" x14ac:dyDescent="0.2">
      <c r="A40" s="150" t="s">
        <v>101</v>
      </c>
      <c r="B40" s="152"/>
      <c r="C40" s="105">
        <f t="shared" si="11"/>
        <v>0</v>
      </c>
      <c r="D40" s="152"/>
      <c r="E40" s="105">
        <f t="shared" si="12"/>
        <v>0</v>
      </c>
      <c r="F40" s="152"/>
      <c r="G40" s="105">
        <f t="shared" si="14"/>
        <v>0</v>
      </c>
      <c r="H40" s="152">
        <f t="shared" si="13"/>
        <v>0</v>
      </c>
      <c r="I40" s="105">
        <f t="shared" si="13"/>
        <v>0</v>
      </c>
      <c r="J40" s="152">
        <f t="shared" si="13"/>
        <v>0</v>
      </c>
      <c r="K40" s="105">
        <f t="shared" si="13"/>
        <v>0</v>
      </c>
      <c r="L40" s="152">
        <f t="shared" si="13"/>
        <v>0</v>
      </c>
      <c r="M40" s="108">
        <f t="shared" si="13"/>
        <v>0</v>
      </c>
      <c r="O40" s="153"/>
      <c r="P40" s="154"/>
    </row>
    <row r="41" spans="1:16" s="66" customFormat="1" x14ac:dyDescent="0.2">
      <c r="A41" s="155" t="s">
        <v>106</v>
      </c>
      <c r="B41" s="148">
        <f>SUM(B42:B51)</f>
        <v>0</v>
      </c>
      <c r="C41" s="148"/>
      <c r="D41" s="148">
        <f>SUM(D42:D51)</f>
        <v>0</v>
      </c>
      <c r="E41" s="148"/>
      <c r="F41" s="148">
        <f>SUM(F42:F51)</f>
        <v>0</v>
      </c>
      <c r="G41" s="148"/>
      <c r="H41" s="148">
        <f>SUM(H42:H51)</f>
        <v>0</v>
      </c>
      <c r="I41" s="148"/>
      <c r="J41" s="148">
        <f>SUM(J42:J51)</f>
        <v>0</v>
      </c>
      <c r="K41" s="148"/>
      <c r="L41" s="148">
        <f>SUM(L42:L51)</f>
        <v>0</v>
      </c>
      <c r="M41" s="149"/>
      <c r="O41" s="153"/>
      <c r="P41" s="154"/>
    </row>
    <row r="42" spans="1:16" s="66" customFormat="1" x14ac:dyDescent="0.2">
      <c r="A42" s="150" t="s">
        <v>92</v>
      </c>
      <c r="B42" s="152">
        <f>B20+B31</f>
        <v>0</v>
      </c>
      <c r="C42" s="105">
        <f t="shared" ref="C42:C51" si="15">IF($B$19=0,0,B42/$B$19)</f>
        <v>0</v>
      </c>
      <c r="D42" s="152">
        <f>D20+D31</f>
        <v>0</v>
      </c>
      <c r="E42" s="105">
        <f t="shared" ref="E42:E51" si="16">IF($D$19=0,0,D42/$D$19)</f>
        <v>0</v>
      </c>
      <c r="F42" s="152">
        <f>F20+F31</f>
        <v>0</v>
      </c>
      <c r="G42" s="105">
        <f>AVERAGE(C42,E42)</f>
        <v>0</v>
      </c>
      <c r="H42" s="152">
        <f>H20+H31</f>
        <v>0</v>
      </c>
      <c r="I42" s="105">
        <f>G42</f>
        <v>0</v>
      </c>
      <c r="J42" s="152">
        <f>J20+J31</f>
        <v>0</v>
      </c>
      <c r="K42" s="105">
        <f>I42</f>
        <v>0</v>
      </c>
      <c r="L42" s="152">
        <f>L20+L31</f>
        <v>0</v>
      </c>
      <c r="M42" s="108">
        <f>K42</f>
        <v>0</v>
      </c>
      <c r="O42" s="153"/>
      <c r="P42" s="154"/>
    </row>
    <row r="43" spans="1:16" s="66" customFormat="1" x14ac:dyDescent="0.2">
      <c r="A43" s="150" t="s">
        <v>93</v>
      </c>
      <c r="B43" s="152">
        <f t="shared" ref="B43:D51" si="17">B21+B32</f>
        <v>0</v>
      </c>
      <c r="C43" s="105">
        <f t="shared" si="15"/>
        <v>0</v>
      </c>
      <c r="D43" s="152">
        <f t="shared" si="17"/>
        <v>0</v>
      </c>
      <c r="E43" s="105">
        <f t="shared" si="16"/>
        <v>0</v>
      </c>
      <c r="F43" s="152">
        <f t="shared" ref="F43:F51" si="18">F21+F32</f>
        <v>0</v>
      </c>
      <c r="G43" s="105">
        <f t="shared" ref="G43:G51" si="19">AVERAGE(C43,E43)</f>
        <v>0</v>
      </c>
      <c r="H43" s="152">
        <f t="shared" ref="H43:H51" si="20">H21+H32</f>
        <v>0</v>
      </c>
      <c r="I43" s="105">
        <f t="shared" ref="I43:I51" si="21">G43</f>
        <v>0</v>
      </c>
      <c r="J43" s="152">
        <f t="shared" ref="J43:J51" si="22">J21+J32</f>
        <v>0</v>
      </c>
      <c r="K43" s="105">
        <f t="shared" ref="K43:K51" si="23">I43</f>
        <v>0</v>
      </c>
      <c r="L43" s="152">
        <f t="shared" ref="L43:L51" si="24">L21+L32</f>
        <v>0</v>
      </c>
      <c r="M43" s="108">
        <f t="shared" ref="M43:M51" si="25">K43</f>
        <v>0</v>
      </c>
      <c r="O43" s="153"/>
      <c r="P43" s="154"/>
    </row>
    <row r="44" spans="1:16" s="66" customFormat="1" x14ac:dyDescent="0.2">
      <c r="A44" s="150" t="s">
        <v>94</v>
      </c>
      <c r="B44" s="152">
        <f t="shared" si="17"/>
        <v>0</v>
      </c>
      <c r="C44" s="105">
        <f t="shared" si="15"/>
        <v>0</v>
      </c>
      <c r="D44" s="152">
        <f t="shared" si="17"/>
        <v>0</v>
      </c>
      <c r="E44" s="105">
        <f t="shared" si="16"/>
        <v>0</v>
      </c>
      <c r="F44" s="152">
        <f t="shared" si="18"/>
        <v>0</v>
      </c>
      <c r="G44" s="105">
        <f t="shared" si="19"/>
        <v>0</v>
      </c>
      <c r="H44" s="152">
        <f t="shared" si="20"/>
        <v>0</v>
      </c>
      <c r="I44" s="105">
        <f t="shared" si="21"/>
        <v>0</v>
      </c>
      <c r="J44" s="152">
        <f t="shared" si="22"/>
        <v>0</v>
      </c>
      <c r="K44" s="105">
        <f t="shared" si="23"/>
        <v>0</v>
      </c>
      <c r="L44" s="152">
        <f t="shared" si="24"/>
        <v>0</v>
      </c>
      <c r="M44" s="108">
        <f t="shared" si="25"/>
        <v>0</v>
      </c>
      <c r="O44" s="153"/>
      <c r="P44" s="154"/>
    </row>
    <row r="45" spans="1:16" s="66" customFormat="1" x14ac:dyDescent="0.2">
      <c r="A45" s="150" t="s">
        <v>95</v>
      </c>
      <c r="B45" s="152">
        <f t="shared" si="17"/>
        <v>0</v>
      </c>
      <c r="C45" s="105">
        <f t="shared" si="15"/>
        <v>0</v>
      </c>
      <c r="D45" s="152">
        <f t="shared" si="17"/>
        <v>0</v>
      </c>
      <c r="E45" s="105">
        <f t="shared" si="16"/>
        <v>0</v>
      </c>
      <c r="F45" s="152">
        <f t="shared" si="18"/>
        <v>0</v>
      </c>
      <c r="G45" s="105">
        <f t="shared" si="19"/>
        <v>0</v>
      </c>
      <c r="H45" s="152">
        <f t="shared" si="20"/>
        <v>0</v>
      </c>
      <c r="I45" s="105">
        <f t="shared" si="21"/>
        <v>0</v>
      </c>
      <c r="J45" s="152">
        <f t="shared" si="22"/>
        <v>0</v>
      </c>
      <c r="K45" s="105">
        <f t="shared" si="23"/>
        <v>0</v>
      </c>
      <c r="L45" s="152">
        <f t="shared" si="24"/>
        <v>0</v>
      </c>
      <c r="M45" s="108">
        <f t="shared" si="25"/>
        <v>0</v>
      </c>
      <c r="O45" s="153"/>
      <c r="P45" s="154"/>
    </row>
    <row r="46" spans="1:16" s="66" customFormat="1" x14ac:dyDescent="0.2">
      <c r="A46" s="150" t="s">
        <v>96</v>
      </c>
      <c r="B46" s="152">
        <f t="shared" si="17"/>
        <v>0</v>
      </c>
      <c r="C46" s="105">
        <f t="shared" si="15"/>
        <v>0</v>
      </c>
      <c r="D46" s="152">
        <f t="shared" si="17"/>
        <v>0</v>
      </c>
      <c r="E46" s="105">
        <f t="shared" si="16"/>
        <v>0</v>
      </c>
      <c r="F46" s="152">
        <f t="shared" si="18"/>
        <v>0</v>
      </c>
      <c r="G46" s="105">
        <f t="shared" si="19"/>
        <v>0</v>
      </c>
      <c r="H46" s="152">
        <f t="shared" si="20"/>
        <v>0</v>
      </c>
      <c r="I46" s="105">
        <f t="shared" si="21"/>
        <v>0</v>
      </c>
      <c r="J46" s="152">
        <f t="shared" si="22"/>
        <v>0</v>
      </c>
      <c r="K46" s="105">
        <f t="shared" si="23"/>
        <v>0</v>
      </c>
      <c r="L46" s="152">
        <f t="shared" si="24"/>
        <v>0</v>
      </c>
      <c r="M46" s="108">
        <f t="shared" si="25"/>
        <v>0</v>
      </c>
      <c r="O46" s="153"/>
      <c r="P46" s="154"/>
    </row>
    <row r="47" spans="1:16" s="66" customFormat="1" x14ac:dyDescent="0.2">
      <c r="A47" s="150" t="s">
        <v>97</v>
      </c>
      <c r="B47" s="152">
        <f t="shared" si="17"/>
        <v>0</v>
      </c>
      <c r="C47" s="105">
        <f t="shared" si="15"/>
        <v>0</v>
      </c>
      <c r="D47" s="152">
        <f t="shared" si="17"/>
        <v>0</v>
      </c>
      <c r="E47" s="105">
        <f t="shared" si="16"/>
        <v>0</v>
      </c>
      <c r="F47" s="152">
        <f t="shared" si="18"/>
        <v>0</v>
      </c>
      <c r="G47" s="105">
        <f t="shared" si="19"/>
        <v>0</v>
      </c>
      <c r="H47" s="152">
        <f t="shared" si="20"/>
        <v>0</v>
      </c>
      <c r="I47" s="105">
        <f t="shared" si="21"/>
        <v>0</v>
      </c>
      <c r="J47" s="152">
        <f t="shared" si="22"/>
        <v>0</v>
      </c>
      <c r="K47" s="105">
        <f t="shared" si="23"/>
        <v>0</v>
      </c>
      <c r="L47" s="152">
        <f t="shared" si="24"/>
        <v>0</v>
      </c>
      <c r="M47" s="108">
        <f t="shared" si="25"/>
        <v>0</v>
      </c>
      <c r="O47" s="153"/>
      <c r="P47" s="154"/>
    </row>
    <row r="48" spans="1:16" s="66" customFormat="1" x14ac:dyDescent="0.2">
      <c r="A48" s="150" t="s">
        <v>98</v>
      </c>
      <c r="B48" s="152">
        <f t="shared" si="17"/>
        <v>0</v>
      </c>
      <c r="C48" s="105">
        <f t="shared" si="15"/>
        <v>0</v>
      </c>
      <c r="D48" s="152">
        <f t="shared" si="17"/>
        <v>0</v>
      </c>
      <c r="E48" s="105">
        <f t="shared" si="16"/>
        <v>0</v>
      </c>
      <c r="F48" s="152">
        <f t="shared" si="18"/>
        <v>0</v>
      </c>
      <c r="G48" s="105">
        <f t="shared" si="19"/>
        <v>0</v>
      </c>
      <c r="H48" s="152">
        <f t="shared" si="20"/>
        <v>0</v>
      </c>
      <c r="I48" s="105">
        <f t="shared" si="21"/>
        <v>0</v>
      </c>
      <c r="J48" s="152">
        <f t="shared" si="22"/>
        <v>0</v>
      </c>
      <c r="K48" s="105">
        <f t="shared" si="23"/>
        <v>0</v>
      </c>
      <c r="L48" s="152">
        <f t="shared" si="24"/>
        <v>0</v>
      </c>
      <c r="M48" s="108">
        <f t="shared" si="25"/>
        <v>0</v>
      </c>
      <c r="O48" s="153"/>
      <c r="P48" s="154"/>
    </row>
    <row r="49" spans="1:16" s="66" customFormat="1" x14ac:dyDescent="0.2">
      <c r="A49" s="150" t="s">
        <v>99</v>
      </c>
      <c r="B49" s="152">
        <f t="shared" si="17"/>
        <v>0</v>
      </c>
      <c r="C49" s="105">
        <f t="shared" si="15"/>
        <v>0</v>
      </c>
      <c r="D49" s="152">
        <f t="shared" si="17"/>
        <v>0</v>
      </c>
      <c r="E49" s="105">
        <f t="shared" si="16"/>
        <v>0</v>
      </c>
      <c r="F49" s="152">
        <f t="shared" si="18"/>
        <v>0</v>
      </c>
      <c r="G49" s="105">
        <f t="shared" si="19"/>
        <v>0</v>
      </c>
      <c r="H49" s="152">
        <f t="shared" si="20"/>
        <v>0</v>
      </c>
      <c r="I49" s="105">
        <f t="shared" si="21"/>
        <v>0</v>
      </c>
      <c r="J49" s="152">
        <f t="shared" si="22"/>
        <v>0</v>
      </c>
      <c r="K49" s="105">
        <f t="shared" si="23"/>
        <v>0</v>
      </c>
      <c r="L49" s="152">
        <f t="shared" si="24"/>
        <v>0</v>
      </c>
      <c r="M49" s="108">
        <f t="shared" si="25"/>
        <v>0</v>
      </c>
      <c r="O49" s="153"/>
      <c r="P49" s="154"/>
    </row>
    <row r="50" spans="1:16" s="66" customFormat="1" x14ac:dyDescent="0.2">
      <c r="A50" s="150" t="s">
        <v>100</v>
      </c>
      <c r="B50" s="152">
        <f t="shared" si="17"/>
        <v>0</v>
      </c>
      <c r="C50" s="105">
        <f t="shared" si="15"/>
        <v>0</v>
      </c>
      <c r="D50" s="152">
        <f t="shared" si="17"/>
        <v>0</v>
      </c>
      <c r="E50" s="105">
        <f t="shared" si="16"/>
        <v>0</v>
      </c>
      <c r="F50" s="152">
        <f t="shared" si="18"/>
        <v>0</v>
      </c>
      <c r="G50" s="105">
        <f t="shared" si="19"/>
        <v>0</v>
      </c>
      <c r="H50" s="152">
        <f t="shared" si="20"/>
        <v>0</v>
      </c>
      <c r="I50" s="105">
        <f t="shared" si="21"/>
        <v>0</v>
      </c>
      <c r="J50" s="152">
        <f t="shared" si="22"/>
        <v>0</v>
      </c>
      <c r="K50" s="105">
        <f t="shared" si="23"/>
        <v>0</v>
      </c>
      <c r="L50" s="152">
        <f t="shared" si="24"/>
        <v>0</v>
      </c>
      <c r="M50" s="108">
        <f t="shared" si="25"/>
        <v>0</v>
      </c>
      <c r="O50" s="153"/>
      <c r="P50" s="154"/>
    </row>
    <row r="51" spans="1:16" s="66" customFormat="1" x14ac:dyDescent="0.2">
      <c r="A51" s="150" t="s">
        <v>101</v>
      </c>
      <c r="B51" s="152">
        <f t="shared" si="17"/>
        <v>0</v>
      </c>
      <c r="C51" s="105">
        <f t="shared" si="15"/>
        <v>0</v>
      </c>
      <c r="D51" s="152">
        <f t="shared" si="17"/>
        <v>0</v>
      </c>
      <c r="E51" s="105">
        <f t="shared" si="16"/>
        <v>0</v>
      </c>
      <c r="F51" s="152">
        <f t="shared" si="18"/>
        <v>0</v>
      </c>
      <c r="G51" s="105">
        <f t="shared" si="19"/>
        <v>0</v>
      </c>
      <c r="H51" s="152">
        <f t="shared" si="20"/>
        <v>0</v>
      </c>
      <c r="I51" s="105">
        <f t="shared" si="21"/>
        <v>0</v>
      </c>
      <c r="J51" s="152">
        <f t="shared" si="22"/>
        <v>0</v>
      </c>
      <c r="K51" s="105">
        <f t="shared" si="23"/>
        <v>0</v>
      </c>
      <c r="L51" s="152">
        <f t="shared" si="24"/>
        <v>0</v>
      </c>
      <c r="M51" s="108">
        <f t="shared" si="25"/>
        <v>0</v>
      </c>
      <c r="O51" s="153"/>
      <c r="P51" s="154"/>
    </row>
    <row r="52" spans="1:16" ht="32.25" thickBot="1" x14ac:dyDescent="0.25">
      <c r="A52" s="156" t="s">
        <v>107</v>
      </c>
      <c r="B52" s="157">
        <f>B17-B41</f>
        <v>0</v>
      </c>
      <c r="C52" s="158" t="s">
        <v>11</v>
      </c>
      <c r="D52" s="157">
        <f>D17-D41</f>
        <v>0</v>
      </c>
      <c r="E52" s="158" t="s">
        <v>11</v>
      </c>
      <c r="F52" s="157">
        <f>F17-F41</f>
        <v>0</v>
      </c>
      <c r="G52" s="158" t="s">
        <v>11</v>
      </c>
      <c r="H52" s="157">
        <f>H17-H41</f>
        <v>0</v>
      </c>
      <c r="I52" s="158" t="s">
        <v>11</v>
      </c>
      <c r="J52" s="157">
        <f>J17-J41</f>
        <v>0</v>
      </c>
      <c r="K52" s="158" t="s">
        <v>11</v>
      </c>
      <c r="L52" s="157">
        <f>L17-L41</f>
        <v>0</v>
      </c>
      <c r="M52" s="159" t="s">
        <v>11</v>
      </c>
    </row>
    <row r="53" spans="1:16" x14ac:dyDescent="0.2">
      <c r="A53" s="142" t="s">
        <v>65</v>
      </c>
      <c r="B53" s="143">
        <f>'182 1 01 02020(30)'!C18</f>
        <v>0</v>
      </c>
      <c r="C53" s="143" t="s">
        <v>11</v>
      </c>
      <c r="D53" s="143">
        <f>'182 1 01 02020(30)'!E18</f>
        <v>0</v>
      </c>
      <c r="E53" s="143" t="s">
        <v>11</v>
      </c>
      <c r="F53" s="143">
        <f>'182 1 01 02020(30)'!G18</f>
        <v>0</v>
      </c>
      <c r="G53" s="143" t="s">
        <v>11</v>
      </c>
      <c r="H53" s="143">
        <f>'182 1 01 02020(30)'!I18</f>
        <v>0</v>
      </c>
      <c r="I53" s="143" t="s">
        <v>11</v>
      </c>
      <c r="J53" s="143">
        <f>'182 1 01 02020(30)'!K18</f>
        <v>0</v>
      </c>
      <c r="K53" s="143" t="s">
        <v>11</v>
      </c>
      <c r="L53" s="143">
        <f>'182 1 01 02020(30)'!M18</f>
        <v>0</v>
      </c>
      <c r="M53" s="144" t="s">
        <v>11</v>
      </c>
    </row>
    <row r="54" spans="1:16" ht="63" x14ac:dyDescent="0.2">
      <c r="A54" s="145" t="s">
        <v>103</v>
      </c>
      <c r="B54" s="46">
        <v>2E-3</v>
      </c>
      <c r="C54" s="46" t="s">
        <v>11</v>
      </c>
      <c r="D54" s="46">
        <v>2E-3</v>
      </c>
      <c r="E54" s="46" t="s">
        <v>11</v>
      </c>
      <c r="F54" s="46">
        <v>2E-3</v>
      </c>
      <c r="G54" s="46" t="s">
        <v>11</v>
      </c>
      <c r="H54" s="46">
        <v>2E-3</v>
      </c>
      <c r="I54" s="46" t="s">
        <v>11</v>
      </c>
      <c r="J54" s="46">
        <v>2E-3</v>
      </c>
      <c r="K54" s="46" t="s">
        <v>11</v>
      </c>
      <c r="L54" s="46">
        <v>2E-3</v>
      </c>
      <c r="M54" s="146" t="s">
        <v>11</v>
      </c>
    </row>
    <row r="55" spans="1:16" x14ac:dyDescent="0.2">
      <c r="A55" s="147" t="s">
        <v>104</v>
      </c>
      <c r="B55" s="148">
        <f>ROUND(B56+B57+B58+B59+B60+B61+B62+B63+B64+B65,0)</f>
        <v>0</v>
      </c>
      <c r="C55" s="148" t="s">
        <v>11</v>
      </c>
      <c r="D55" s="148">
        <f>ROUND(D56+D57+D58+D59+D60+D61+D62+D63+D64+D65,0)</f>
        <v>0</v>
      </c>
      <c r="E55" s="148" t="s">
        <v>11</v>
      </c>
      <c r="F55" s="148">
        <f>ROUND(F53*F54,0)</f>
        <v>0</v>
      </c>
      <c r="G55" s="148" t="s">
        <v>11</v>
      </c>
      <c r="H55" s="148">
        <f>ROUND(H53*H54,0)</f>
        <v>0</v>
      </c>
      <c r="I55" s="148" t="s">
        <v>11</v>
      </c>
      <c r="J55" s="148">
        <f>ROUND(J53*J54,0)</f>
        <v>0</v>
      </c>
      <c r="K55" s="148" t="s">
        <v>11</v>
      </c>
      <c r="L55" s="148">
        <f>ROUND(L53*L54,0)</f>
        <v>0</v>
      </c>
      <c r="M55" s="149" t="s">
        <v>11</v>
      </c>
    </row>
    <row r="56" spans="1:16" x14ac:dyDescent="0.2">
      <c r="A56" s="150" t="s">
        <v>92</v>
      </c>
      <c r="B56" s="138"/>
      <c r="C56" s="70">
        <f t="shared" ref="C56:C65" si="26">IF($B$19=0,0,B56/$B$19)</f>
        <v>0</v>
      </c>
      <c r="D56" s="138"/>
      <c r="E56" s="70">
        <f t="shared" ref="E56:E65" si="27">IF($D$19=0,0,D56/$D$19)</f>
        <v>0</v>
      </c>
      <c r="F56" s="138">
        <f>(ROUND(F$55*G56,0))</f>
        <v>0</v>
      </c>
      <c r="G56" s="70">
        <f>AVERAGE(C56,E56)</f>
        <v>0</v>
      </c>
      <c r="H56" s="138">
        <f>(ROUND(H$55*I56,0))</f>
        <v>0</v>
      </c>
      <c r="I56" s="70">
        <f>G56</f>
        <v>0</v>
      </c>
      <c r="J56" s="138">
        <f>(ROUND(J$55*K56,0))</f>
        <v>0</v>
      </c>
      <c r="K56" s="70">
        <f>I56</f>
        <v>0</v>
      </c>
      <c r="L56" s="138">
        <f>(ROUND(L$55*M56,0))</f>
        <v>0</v>
      </c>
      <c r="M56" s="151">
        <f>K56</f>
        <v>0</v>
      </c>
    </row>
    <row r="57" spans="1:16" x14ac:dyDescent="0.2">
      <c r="A57" s="150" t="s">
        <v>93</v>
      </c>
      <c r="B57" s="138"/>
      <c r="C57" s="70">
        <f t="shared" si="26"/>
        <v>0</v>
      </c>
      <c r="D57" s="138"/>
      <c r="E57" s="70">
        <f t="shared" si="27"/>
        <v>0</v>
      </c>
      <c r="F57" s="138">
        <f t="shared" ref="F57:H60" si="28">(ROUND(F$55*G57,0))</f>
        <v>0</v>
      </c>
      <c r="G57" s="70">
        <f t="shared" ref="G57:G65" si="29">AVERAGE(C57,E57)</f>
        <v>0</v>
      </c>
      <c r="H57" s="138">
        <f t="shared" si="28"/>
        <v>0</v>
      </c>
      <c r="I57" s="70">
        <f t="shared" ref="I57:I65" si="30">G57</f>
        <v>0</v>
      </c>
      <c r="J57" s="138">
        <f t="shared" ref="J57:J60" si="31">(ROUND(J$55*K57,0))</f>
        <v>0</v>
      </c>
      <c r="K57" s="70">
        <f t="shared" ref="K57:K65" si="32">I57</f>
        <v>0</v>
      </c>
      <c r="L57" s="138">
        <f t="shared" ref="L57:L60" si="33">(ROUND(L$55*M57,0))</f>
        <v>0</v>
      </c>
      <c r="M57" s="151">
        <f t="shared" ref="M57:M65" si="34">K57</f>
        <v>0</v>
      </c>
    </row>
    <row r="58" spans="1:16" x14ac:dyDescent="0.2">
      <c r="A58" s="150" t="s">
        <v>94</v>
      </c>
      <c r="B58" s="138"/>
      <c r="C58" s="70">
        <f t="shared" si="26"/>
        <v>0</v>
      </c>
      <c r="D58" s="138"/>
      <c r="E58" s="70">
        <f t="shared" si="27"/>
        <v>0</v>
      </c>
      <c r="F58" s="138">
        <f t="shared" si="28"/>
        <v>0</v>
      </c>
      <c r="G58" s="70">
        <f t="shared" si="29"/>
        <v>0</v>
      </c>
      <c r="H58" s="138">
        <f t="shared" si="28"/>
        <v>0</v>
      </c>
      <c r="I58" s="70">
        <f t="shared" si="30"/>
        <v>0</v>
      </c>
      <c r="J58" s="138">
        <f t="shared" si="31"/>
        <v>0</v>
      </c>
      <c r="K58" s="70">
        <f t="shared" si="32"/>
        <v>0</v>
      </c>
      <c r="L58" s="138">
        <f t="shared" si="33"/>
        <v>0</v>
      </c>
      <c r="M58" s="151">
        <f t="shared" si="34"/>
        <v>0</v>
      </c>
    </row>
    <row r="59" spans="1:16" x14ac:dyDescent="0.2">
      <c r="A59" s="150" t="s">
        <v>95</v>
      </c>
      <c r="B59" s="138"/>
      <c r="C59" s="70">
        <f t="shared" si="26"/>
        <v>0</v>
      </c>
      <c r="D59" s="138"/>
      <c r="E59" s="70">
        <f t="shared" si="27"/>
        <v>0</v>
      </c>
      <c r="F59" s="138">
        <f t="shared" si="28"/>
        <v>0</v>
      </c>
      <c r="G59" s="70">
        <f t="shared" si="29"/>
        <v>0</v>
      </c>
      <c r="H59" s="138">
        <f t="shared" si="28"/>
        <v>0</v>
      </c>
      <c r="I59" s="70">
        <f t="shared" si="30"/>
        <v>0</v>
      </c>
      <c r="J59" s="138">
        <f t="shared" si="31"/>
        <v>0</v>
      </c>
      <c r="K59" s="70">
        <f t="shared" si="32"/>
        <v>0</v>
      </c>
      <c r="L59" s="138">
        <f t="shared" si="33"/>
        <v>0</v>
      </c>
      <c r="M59" s="151">
        <f t="shared" si="34"/>
        <v>0</v>
      </c>
    </row>
    <row r="60" spans="1:16" x14ac:dyDescent="0.2">
      <c r="A60" s="150" t="s">
        <v>96</v>
      </c>
      <c r="B60" s="138"/>
      <c r="C60" s="70">
        <f t="shared" si="26"/>
        <v>0</v>
      </c>
      <c r="D60" s="138"/>
      <c r="E60" s="70">
        <f t="shared" si="27"/>
        <v>0</v>
      </c>
      <c r="F60" s="138">
        <f t="shared" si="28"/>
        <v>0</v>
      </c>
      <c r="G60" s="70">
        <f t="shared" si="29"/>
        <v>0</v>
      </c>
      <c r="H60" s="138">
        <f t="shared" si="28"/>
        <v>0</v>
      </c>
      <c r="I60" s="70">
        <f t="shared" si="30"/>
        <v>0</v>
      </c>
      <c r="J60" s="138">
        <f t="shared" si="31"/>
        <v>0</v>
      </c>
      <c r="K60" s="70">
        <f t="shared" si="32"/>
        <v>0</v>
      </c>
      <c r="L60" s="138">
        <f t="shared" si="33"/>
        <v>0</v>
      </c>
      <c r="M60" s="151">
        <f t="shared" si="34"/>
        <v>0</v>
      </c>
    </row>
    <row r="61" spans="1:16" x14ac:dyDescent="0.2">
      <c r="A61" s="150" t="s">
        <v>97</v>
      </c>
      <c r="B61" s="138"/>
      <c r="C61" s="70">
        <f t="shared" si="26"/>
        <v>0</v>
      </c>
      <c r="D61" s="138"/>
      <c r="E61" s="70">
        <f t="shared" si="27"/>
        <v>0</v>
      </c>
      <c r="F61" s="138">
        <f>(F55-F56-F57-F58-F59-F60-F62-F63-F64-F65)</f>
        <v>0</v>
      </c>
      <c r="G61" s="70">
        <f t="shared" si="29"/>
        <v>0</v>
      </c>
      <c r="H61" s="138">
        <f>(H55-H56-H57-H58-H59-H60-H62-H63-H64-H65)</f>
        <v>0</v>
      </c>
      <c r="I61" s="70">
        <f t="shared" si="30"/>
        <v>0</v>
      </c>
      <c r="J61" s="138">
        <f>(J55-J56-J57-J58-J59-J60-J62-J63-J64-J65)</f>
        <v>0</v>
      </c>
      <c r="K61" s="70">
        <f t="shared" si="32"/>
        <v>0</v>
      </c>
      <c r="L61" s="138">
        <f>(L55-L56-L57-L58-L59-L60-L62-L63-L64-L65)</f>
        <v>0</v>
      </c>
      <c r="M61" s="151">
        <f t="shared" si="34"/>
        <v>0</v>
      </c>
    </row>
    <row r="62" spans="1:16" x14ac:dyDescent="0.2">
      <c r="A62" s="150" t="s">
        <v>98</v>
      </c>
      <c r="B62" s="138"/>
      <c r="C62" s="70">
        <f t="shared" si="26"/>
        <v>0</v>
      </c>
      <c r="D62" s="138"/>
      <c r="E62" s="70">
        <f t="shared" si="27"/>
        <v>0</v>
      </c>
      <c r="F62" s="138">
        <f t="shared" ref="F62:H65" si="35">(ROUND(F$55*G62,0))</f>
        <v>0</v>
      </c>
      <c r="G62" s="70">
        <f t="shared" si="29"/>
        <v>0</v>
      </c>
      <c r="H62" s="138">
        <f t="shared" si="35"/>
        <v>0</v>
      </c>
      <c r="I62" s="70">
        <f t="shared" si="30"/>
        <v>0</v>
      </c>
      <c r="J62" s="138">
        <f t="shared" ref="J62:J65" si="36">(ROUND(J$55*K62,0))</f>
        <v>0</v>
      </c>
      <c r="K62" s="70">
        <f t="shared" si="32"/>
        <v>0</v>
      </c>
      <c r="L62" s="138">
        <f t="shared" ref="L62:L65" si="37">(ROUND(L$55*M62,0))</f>
        <v>0</v>
      </c>
      <c r="M62" s="151">
        <f t="shared" si="34"/>
        <v>0</v>
      </c>
    </row>
    <row r="63" spans="1:16" x14ac:dyDescent="0.2">
      <c r="A63" s="150" t="s">
        <v>99</v>
      </c>
      <c r="B63" s="138"/>
      <c r="C63" s="70">
        <f t="shared" si="26"/>
        <v>0</v>
      </c>
      <c r="D63" s="138"/>
      <c r="E63" s="70">
        <f t="shared" si="27"/>
        <v>0</v>
      </c>
      <c r="F63" s="138">
        <f t="shared" si="35"/>
        <v>0</v>
      </c>
      <c r="G63" s="70">
        <f t="shared" si="29"/>
        <v>0</v>
      </c>
      <c r="H63" s="138">
        <f t="shared" si="35"/>
        <v>0</v>
      </c>
      <c r="I63" s="70">
        <f t="shared" si="30"/>
        <v>0</v>
      </c>
      <c r="J63" s="138">
        <f t="shared" si="36"/>
        <v>0</v>
      </c>
      <c r="K63" s="70">
        <f t="shared" si="32"/>
        <v>0</v>
      </c>
      <c r="L63" s="138">
        <f t="shared" si="37"/>
        <v>0</v>
      </c>
      <c r="M63" s="151">
        <f t="shared" si="34"/>
        <v>0</v>
      </c>
    </row>
    <row r="64" spans="1:16" x14ac:dyDescent="0.2">
      <c r="A64" s="150" t="s">
        <v>100</v>
      </c>
      <c r="B64" s="138"/>
      <c r="C64" s="70">
        <f t="shared" si="26"/>
        <v>0</v>
      </c>
      <c r="D64" s="138"/>
      <c r="E64" s="70">
        <f t="shared" si="27"/>
        <v>0</v>
      </c>
      <c r="F64" s="138">
        <f t="shared" si="35"/>
        <v>0</v>
      </c>
      <c r="G64" s="70">
        <f t="shared" si="29"/>
        <v>0</v>
      </c>
      <c r="H64" s="138">
        <f t="shared" si="35"/>
        <v>0</v>
      </c>
      <c r="I64" s="70">
        <f t="shared" si="30"/>
        <v>0</v>
      </c>
      <c r="J64" s="138">
        <f t="shared" si="36"/>
        <v>0</v>
      </c>
      <c r="K64" s="70">
        <f t="shared" si="32"/>
        <v>0</v>
      </c>
      <c r="L64" s="138">
        <f t="shared" si="37"/>
        <v>0</v>
      </c>
      <c r="M64" s="151">
        <f t="shared" si="34"/>
        <v>0</v>
      </c>
    </row>
    <row r="65" spans="1:16" x14ac:dyDescent="0.2">
      <c r="A65" s="150" t="s">
        <v>101</v>
      </c>
      <c r="B65" s="138"/>
      <c r="C65" s="70">
        <f t="shared" si="26"/>
        <v>0</v>
      </c>
      <c r="D65" s="138"/>
      <c r="E65" s="70">
        <f t="shared" si="27"/>
        <v>0</v>
      </c>
      <c r="F65" s="138">
        <f t="shared" si="35"/>
        <v>0</v>
      </c>
      <c r="G65" s="70">
        <f t="shared" si="29"/>
        <v>0</v>
      </c>
      <c r="H65" s="138">
        <f t="shared" si="35"/>
        <v>0</v>
      </c>
      <c r="I65" s="70">
        <f t="shared" si="30"/>
        <v>0</v>
      </c>
      <c r="J65" s="138">
        <f t="shared" si="36"/>
        <v>0</v>
      </c>
      <c r="K65" s="70">
        <f t="shared" si="32"/>
        <v>0</v>
      </c>
      <c r="L65" s="138">
        <f t="shared" si="37"/>
        <v>0</v>
      </c>
      <c r="M65" s="151">
        <f t="shared" si="34"/>
        <v>0</v>
      </c>
    </row>
    <row r="66" spans="1:16" ht="31.5" x14ac:dyDescent="0.2">
      <c r="A66" s="147" t="s">
        <v>105</v>
      </c>
      <c r="B66" s="148"/>
      <c r="C66" s="148"/>
      <c r="D66" s="148"/>
      <c r="E66" s="148"/>
      <c r="F66" s="148">
        <f>F67+F68+F69+F70+F71+F72+F73+F74+F75+F76</f>
        <v>0</v>
      </c>
      <c r="G66" s="148"/>
      <c r="H66" s="148">
        <f>H67+H68+H69+H70+H71+H72+H73+H74+H75+H76</f>
        <v>0</v>
      </c>
      <c r="I66" s="148"/>
      <c r="J66" s="148">
        <f>J67+J68+J69+J70+J71+J72+J73+J74+J75+J76</f>
        <v>0</v>
      </c>
      <c r="K66" s="148"/>
      <c r="L66" s="148">
        <f>L67+L68+L69+L70+L71+L72+L73+L74+L75+L76</f>
        <v>0</v>
      </c>
      <c r="M66" s="149"/>
    </row>
    <row r="67" spans="1:16" x14ac:dyDescent="0.2">
      <c r="A67" s="150" t="s">
        <v>92</v>
      </c>
      <c r="B67" s="152"/>
      <c r="C67" s="105">
        <f t="shared" ref="C67:C76" si="38">IF($B$19=0,0,B67/$B$19)</f>
        <v>0</v>
      </c>
      <c r="D67" s="152"/>
      <c r="E67" s="105">
        <f t="shared" ref="E67:E76" si="39">IF($D$19=0,0,D67/$D$19)</f>
        <v>0</v>
      </c>
      <c r="F67" s="152"/>
      <c r="G67" s="105">
        <f>AVERAGE(C67,E67)</f>
        <v>0</v>
      </c>
      <c r="H67" s="152">
        <f t="shared" ref="H67:M76" si="40">F67</f>
        <v>0</v>
      </c>
      <c r="I67" s="105">
        <f t="shared" si="40"/>
        <v>0</v>
      </c>
      <c r="J67" s="152">
        <f t="shared" si="40"/>
        <v>0</v>
      </c>
      <c r="K67" s="105">
        <f t="shared" si="40"/>
        <v>0</v>
      </c>
      <c r="L67" s="152">
        <f t="shared" si="40"/>
        <v>0</v>
      </c>
      <c r="M67" s="108">
        <f t="shared" si="40"/>
        <v>0</v>
      </c>
    </row>
    <row r="68" spans="1:16" x14ac:dyDescent="0.2">
      <c r="A68" s="150" t="s">
        <v>93</v>
      </c>
      <c r="B68" s="152"/>
      <c r="C68" s="105">
        <f t="shared" si="38"/>
        <v>0</v>
      </c>
      <c r="D68" s="152"/>
      <c r="E68" s="105">
        <f t="shared" si="39"/>
        <v>0</v>
      </c>
      <c r="F68" s="152"/>
      <c r="G68" s="105">
        <f t="shared" ref="G68:G76" si="41">AVERAGE(C68,E68)</f>
        <v>0</v>
      </c>
      <c r="H68" s="152">
        <f t="shared" si="40"/>
        <v>0</v>
      </c>
      <c r="I68" s="105">
        <f t="shared" si="40"/>
        <v>0</v>
      </c>
      <c r="J68" s="152">
        <f t="shared" si="40"/>
        <v>0</v>
      </c>
      <c r="K68" s="105">
        <f t="shared" si="40"/>
        <v>0</v>
      </c>
      <c r="L68" s="152">
        <f t="shared" si="40"/>
        <v>0</v>
      </c>
      <c r="M68" s="108">
        <f t="shared" si="40"/>
        <v>0</v>
      </c>
    </row>
    <row r="69" spans="1:16" x14ac:dyDescent="0.2">
      <c r="A69" s="150" t="s">
        <v>94</v>
      </c>
      <c r="B69" s="152"/>
      <c r="C69" s="105">
        <f t="shared" si="38"/>
        <v>0</v>
      </c>
      <c r="D69" s="152"/>
      <c r="E69" s="105">
        <f t="shared" si="39"/>
        <v>0</v>
      </c>
      <c r="F69" s="152"/>
      <c r="G69" s="105">
        <f t="shared" si="41"/>
        <v>0</v>
      </c>
      <c r="H69" s="152">
        <f t="shared" si="40"/>
        <v>0</v>
      </c>
      <c r="I69" s="105">
        <f t="shared" si="40"/>
        <v>0</v>
      </c>
      <c r="J69" s="152">
        <f t="shared" si="40"/>
        <v>0</v>
      </c>
      <c r="K69" s="105">
        <f t="shared" si="40"/>
        <v>0</v>
      </c>
      <c r="L69" s="152">
        <f t="shared" si="40"/>
        <v>0</v>
      </c>
      <c r="M69" s="108">
        <f t="shared" si="40"/>
        <v>0</v>
      </c>
    </row>
    <row r="70" spans="1:16" x14ac:dyDescent="0.2">
      <c r="A70" s="150" t="s">
        <v>95</v>
      </c>
      <c r="B70" s="152"/>
      <c r="C70" s="105">
        <f t="shared" si="38"/>
        <v>0</v>
      </c>
      <c r="D70" s="152"/>
      <c r="E70" s="105">
        <f t="shared" si="39"/>
        <v>0</v>
      </c>
      <c r="F70" s="152"/>
      <c r="G70" s="105">
        <f t="shared" si="41"/>
        <v>0</v>
      </c>
      <c r="H70" s="152">
        <f t="shared" si="40"/>
        <v>0</v>
      </c>
      <c r="I70" s="105">
        <f t="shared" si="40"/>
        <v>0</v>
      </c>
      <c r="J70" s="152">
        <f t="shared" si="40"/>
        <v>0</v>
      </c>
      <c r="K70" s="105">
        <f t="shared" si="40"/>
        <v>0</v>
      </c>
      <c r="L70" s="152">
        <f t="shared" si="40"/>
        <v>0</v>
      </c>
      <c r="M70" s="108">
        <f t="shared" si="40"/>
        <v>0</v>
      </c>
    </row>
    <row r="71" spans="1:16" x14ac:dyDescent="0.2">
      <c r="A71" s="150" t="s">
        <v>96</v>
      </c>
      <c r="B71" s="152"/>
      <c r="C71" s="105">
        <f t="shared" si="38"/>
        <v>0</v>
      </c>
      <c r="D71" s="152"/>
      <c r="E71" s="105">
        <f t="shared" si="39"/>
        <v>0</v>
      </c>
      <c r="F71" s="152"/>
      <c r="G71" s="105">
        <f t="shared" si="41"/>
        <v>0</v>
      </c>
      <c r="H71" s="152">
        <f t="shared" si="40"/>
        <v>0</v>
      </c>
      <c r="I71" s="105">
        <f t="shared" si="40"/>
        <v>0</v>
      </c>
      <c r="J71" s="152">
        <f t="shared" si="40"/>
        <v>0</v>
      </c>
      <c r="K71" s="105">
        <f t="shared" si="40"/>
        <v>0</v>
      </c>
      <c r="L71" s="152">
        <f t="shared" si="40"/>
        <v>0</v>
      </c>
      <c r="M71" s="108">
        <f t="shared" si="40"/>
        <v>0</v>
      </c>
    </row>
    <row r="72" spans="1:16" x14ac:dyDescent="0.2">
      <c r="A72" s="150" t="s">
        <v>97</v>
      </c>
      <c r="B72" s="152"/>
      <c r="C72" s="105">
        <f t="shared" si="38"/>
        <v>0</v>
      </c>
      <c r="D72" s="152"/>
      <c r="E72" s="105">
        <f t="shared" si="39"/>
        <v>0</v>
      </c>
      <c r="F72" s="152"/>
      <c r="G72" s="105">
        <f t="shared" si="41"/>
        <v>0</v>
      </c>
      <c r="H72" s="152">
        <f t="shared" si="40"/>
        <v>0</v>
      </c>
      <c r="I72" s="105">
        <f t="shared" si="40"/>
        <v>0</v>
      </c>
      <c r="J72" s="152">
        <f t="shared" si="40"/>
        <v>0</v>
      </c>
      <c r="K72" s="105">
        <f t="shared" si="40"/>
        <v>0</v>
      </c>
      <c r="L72" s="152">
        <f t="shared" si="40"/>
        <v>0</v>
      </c>
      <c r="M72" s="108">
        <f t="shared" si="40"/>
        <v>0</v>
      </c>
    </row>
    <row r="73" spans="1:16" x14ac:dyDescent="0.2">
      <c r="A73" s="150" t="s">
        <v>98</v>
      </c>
      <c r="B73" s="152"/>
      <c r="C73" s="105">
        <f t="shared" si="38"/>
        <v>0</v>
      </c>
      <c r="D73" s="152"/>
      <c r="E73" s="105">
        <f t="shared" si="39"/>
        <v>0</v>
      </c>
      <c r="F73" s="152"/>
      <c r="G73" s="105">
        <f t="shared" si="41"/>
        <v>0</v>
      </c>
      <c r="H73" s="152">
        <f t="shared" si="40"/>
        <v>0</v>
      </c>
      <c r="I73" s="105">
        <f t="shared" si="40"/>
        <v>0</v>
      </c>
      <c r="J73" s="152">
        <f t="shared" si="40"/>
        <v>0</v>
      </c>
      <c r="K73" s="105">
        <f t="shared" si="40"/>
        <v>0</v>
      </c>
      <c r="L73" s="152">
        <f t="shared" si="40"/>
        <v>0</v>
      </c>
      <c r="M73" s="108">
        <f t="shared" si="40"/>
        <v>0</v>
      </c>
    </row>
    <row r="74" spans="1:16" x14ac:dyDescent="0.2">
      <c r="A74" s="150" t="s">
        <v>99</v>
      </c>
      <c r="B74" s="152"/>
      <c r="C74" s="105">
        <f t="shared" si="38"/>
        <v>0</v>
      </c>
      <c r="D74" s="152"/>
      <c r="E74" s="105">
        <f t="shared" si="39"/>
        <v>0</v>
      </c>
      <c r="F74" s="152"/>
      <c r="G74" s="105">
        <f t="shared" si="41"/>
        <v>0</v>
      </c>
      <c r="H74" s="152">
        <f t="shared" si="40"/>
        <v>0</v>
      </c>
      <c r="I74" s="105">
        <f t="shared" si="40"/>
        <v>0</v>
      </c>
      <c r="J74" s="152">
        <f t="shared" si="40"/>
        <v>0</v>
      </c>
      <c r="K74" s="105">
        <f t="shared" si="40"/>
        <v>0</v>
      </c>
      <c r="L74" s="152">
        <f t="shared" si="40"/>
        <v>0</v>
      </c>
      <c r="M74" s="108">
        <f t="shared" si="40"/>
        <v>0</v>
      </c>
    </row>
    <row r="75" spans="1:16" x14ac:dyDescent="0.2">
      <c r="A75" s="150" t="s">
        <v>100</v>
      </c>
      <c r="B75" s="152"/>
      <c r="C75" s="105">
        <f t="shared" si="38"/>
        <v>0</v>
      </c>
      <c r="D75" s="152"/>
      <c r="E75" s="105">
        <f t="shared" si="39"/>
        <v>0</v>
      </c>
      <c r="F75" s="152"/>
      <c r="G75" s="105">
        <f t="shared" si="41"/>
        <v>0</v>
      </c>
      <c r="H75" s="152">
        <f t="shared" si="40"/>
        <v>0</v>
      </c>
      <c r="I75" s="105">
        <f t="shared" si="40"/>
        <v>0</v>
      </c>
      <c r="J75" s="152">
        <f t="shared" si="40"/>
        <v>0</v>
      </c>
      <c r="K75" s="105">
        <f t="shared" si="40"/>
        <v>0</v>
      </c>
      <c r="L75" s="152">
        <f t="shared" si="40"/>
        <v>0</v>
      </c>
      <c r="M75" s="108">
        <f t="shared" si="40"/>
        <v>0</v>
      </c>
    </row>
    <row r="76" spans="1:16" x14ac:dyDescent="0.2">
      <c r="A76" s="150" t="s">
        <v>101</v>
      </c>
      <c r="B76" s="152"/>
      <c r="C76" s="105">
        <f t="shared" si="38"/>
        <v>0</v>
      </c>
      <c r="D76" s="152"/>
      <c r="E76" s="105">
        <f t="shared" si="39"/>
        <v>0</v>
      </c>
      <c r="F76" s="152"/>
      <c r="G76" s="105">
        <f t="shared" si="41"/>
        <v>0</v>
      </c>
      <c r="H76" s="152">
        <f t="shared" si="40"/>
        <v>0</v>
      </c>
      <c r="I76" s="105">
        <f t="shared" si="40"/>
        <v>0</v>
      </c>
      <c r="J76" s="152">
        <f t="shared" si="40"/>
        <v>0</v>
      </c>
      <c r="K76" s="105">
        <f t="shared" si="40"/>
        <v>0</v>
      </c>
      <c r="L76" s="152">
        <f t="shared" si="40"/>
        <v>0</v>
      </c>
      <c r="M76" s="108">
        <f t="shared" si="40"/>
        <v>0</v>
      </c>
    </row>
    <row r="77" spans="1:16" x14ac:dyDescent="0.2">
      <c r="A77" s="155" t="s">
        <v>106</v>
      </c>
      <c r="B77" s="148">
        <f>SUM(B78:B87)</f>
        <v>0</v>
      </c>
      <c r="C77" s="148"/>
      <c r="D77" s="148">
        <f>SUM(D78:D87)</f>
        <v>0</v>
      </c>
      <c r="E77" s="148"/>
      <c r="F77" s="148">
        <f>SUM(F78:F87)</f>
        <v>0</v>
      </c>
      <c r="G77" s="148"/>
      <c r="H77" s="148">
        <f>SUM(H78:H87)</f>
        <v>0</v>
      </c>
      <c r="I77" s="148"/>
      <c r="J77" s="148">
        <f>SUM(J78:J87)</f>
        <v>0</v>
      </c>
      <c r="K77" s="148"/>
      <c r="L77" s="148">
        <f>SUM(L78:L87)</f>
        <v>0</v>
      </c>
      <c r="M77" s="149"/>
      <c r="O77" s="140"/>
      <c r="P77" s="141"/>
    </row>
    <row r="78" spans="1:16" x14ac:dyDescent="0.2">
      <c r="A78" s="150" t="s">
        <v>92</v>
      </c>
      <c r="B78" s="152">
        <f>B56+B67</f>
        <v>0</v>
      </c>
      <c r="C78" s="105">
        <f t="shared" ref="C78:C87" si="42">IF($B$19=0,0,B78/$B$19)</f>
        <v>0</v>
      </c>
      <c r="D78" s="152">
        <f>D56+D67</f>
        <v>0</v>
      </c>
      <c r="E78" s="105">
        <f t="shared" ref="E78:E87" si="43">IF($D$19=0,0,D78/$D$19)</f>
        <v>0</v>
      </c>
      <c r="F78" s="152">
        <f>F56+F67</f>
        <v>0</v>
      </c>
      <c r="G78" s="105">
        <f>AVERAGE(C78,E78)</f>
        <v>0</v>
      </c>
      <c r="H78" s="152">
        <f>H56+H67</f>
        <v>0</v>
      </c>
      <c r="I78" s="105">
        <f>G78</f>
        <v>0</v>
      </c>
      <c r="J78" s="152">
        <f>J56+J67</f>
        <v>0</v>
      </c>
      <c r="K78" s="105">
        <f>I78</f>
        <v>0</v>
      </c>
      <c r="L78" s="152">
        <f>L56+L67</f>
        <v>0</v>
      </c>
      <c r="M78" s="108">
        <f>K78</f>
        <v>0</v>
      </c>
      <c r="O78" s="140"/>
      <c r="P78" s="141"/>
    </row>
    <row r="79" spans="1:16" x14ac:dyDescent="0.2">
      <c r="A79" s="150" t="s">
        <v>93</v>
      </c>
      <c r="B79" s="152">
        <f t="shared" ref="B79" si="44">B57+B68</f>
        <v>0</v>
      </c>
      <c r="C79" s="105">
        <f t="shared" si="42"/>
        <v>0</v>
      </c>
      <c r="D79" s="152">
        <f t="shared" ref="D79:D87" si="45">D57+D68</f>
        <v>0</v>
      </c>
      <c r="E79" s="105">
        <f t="shared" si="43"/>
        <v>0</v>
      </c>
      <c r="F79" s="152">
        <f t="shared" ref="F79:F87" si="46">F57+F68</f>
        <v>0</v>
      </c>
      <c r="G79" s="105">
        <f t="shared" ref="G79:G87" si="47">AVERAGE(C79,E79)</f>
        <v>0</v>
      </c>
      <c r="H79" s="152">
        <f t="shared" ref="H79:H87" si="48">H57+H68</f>
        <v>0</v>
      </c>
      <c r="I79" s="105">
        <f t="shared" ref="I79:I87" si="49">G79</f>
        <v>0</v>
      </c>
      <c r="J79" s="152">
        <f t="shared" ref="J79:J87" si="50">J57+J68</f>
        <v>0</v>
      </c>
      <c r="K79" s="105">
        <f t="shared" ref="K79:K87" si="51">I79</f>
        <v>0</v>
      </c>
      <c r="L79" s="152">
        <f t="shared" ref="L79:L87" si="52">L57+L68</f>
        <v>0</v>
      </c>
      <c r="M79" s="108">
        <f t="shared" ref="M79:M87" si="53">K79</f>
        <v>0</v>
      </c>
      <c r="O79" s="140"/>
      <c r="P79" s="141"/>
    </row>
    <row r="80" spans="1:16" x14ac:dyDescent="0.2">
      <c r="A80" s="150" t="s">
        <v>94</v>
      </c>
      <c r="B80" s="152">
        <f>B58+B69</f>
        <v>0</v>
      </c>
      <c r="C80" s="105">
        <f t="shared" si="42"/>
        <v>0</v>
      </c>
      <c r="D80" s="152">
        <f t="shared" si="45"/>
        <v>0</v>
      </c>
      <c r="E80" s="105">
        <f t="shared" si="43"/>
        <v>0</v>
      </c>
      <c r="F80" s="152">
        <f t="shared" si="46"/>
        <v>0</v>
      </c>
      <c r="G80" s="105">
        <f t="shared" si="47"/>
        <v>0</v>
      </c>
      <c r="H80" s="152">
        <f t="shared" si="48"/>
        <v>0</v>
      </c>
      <c r="I80" s="105">
        <f t="shared" si="49"/>
        <v>0</v>
      </c>
      <c r="J80" s="152">
        <f t="shared" si="50"/>
        <v>0</v>
      </c>
      <c r="K80" s="105">
        <f t="shared" si="51"/>
        <v>0</v>
      </c>
      <c r="L80" s="152">
        <f t="shared" si="52"/>
        <v>0</v>
      </c>
      <c r="M80" s="108">
        <f t="shared" si="53"/>
        <v>0</v>
      </c>
      <c r="O80" s="140"/>
      <c r="P80" s="141"/>
    </row>
    <row r="81" spans="1:16" x14ac:dyDescent="0.2">
      <c r="A81" s="150" t="s">
        <v>95</v>
      </c>
      <c r="B81" s="152">
        <f t="shared" ref="B81:B87" si="54">B59+B70</f>
        <v>0</v>
      </c>
      <c r="C81" s="105">
        <f t="shared" si="42"/>
        <v>0</v>
      </c>
      <c r="D81" s="152">
        <f t="shared" si="45"/>
        <v>0</v>
      </c>
      <c r="E81" s="105">
        <f t="shared" si="43"/>
        <v>0</v>
      </c>
      <c r="F81" s="152">
        <f t="shared" si="46"/>
        <v>0</v>
      </c>
      <c r="G81" s="105">
        <f t="shared" si="47"/>
        <v>0</v>
      </c>
      <c r="H81" s="152">
        <f t="shared" si="48"/>
        <v>0</v>
      </c>
      <c r="I81" s="105">
        <f t="shared" si="49"/>
        <v>0</v>
      </c>
      <c r="J81" s="152">
        <f t="shared" si="50"/>
        <v>0</v>
      </c>
      <c r="K81" s="105">
        <f t="shared" si="51"/>
        <v>0</v>
      </c>
      <c r="L81" s="152">
        <f t="shared" si="52"/>
        <v>0</v>
      </c>
      <c r="M81" s="108">
        <f t="shared" si="53"/>
        <v>0</v>
      </c>
      <c r="O81" s="140"/>
      <c r="P81" s="141"/>
    </row>
    <row r="82" spans="1:16" x14ac:dyDescent="0.2">
      <c r="A82" s="150" t="s">
        <v>96</v>
      </c>
      <c r="B82" s="152">
        <f t="shared" si="54"/>
        <v>0</v>
      </c>
      <c r="C82" s="105">
        <f t="shared" si="42"/>
        <v>0</v>
      </c>
      <c r="D82" s="152">
        <f t="shared" si="45"/>
        <v>0</v>
      </c>
      <c r="E82" s="105">
        <f t="shared" si="43"/>
        <v>0</v>
      </c>
      <c r="F82" s="152">
        <f t="shared" si="46"/>
        <v>0</v>
      </c>
      <c r="G82" s="105">
        <f t="shared" si="47"/>
        <v>0</v>
      </c>
      <c r="H82" s="152">
        <f t="shared" si="48"/>
        <v>0</v>
      </c>
      <c r="I82" s="105">
        <f t="shared" si="49"/>
        <v>0</v>
      </c>
      <c r="J82" s="152">
        <f t="shared" si="50"/>
        <v>0</v>
      </c>
      <c r="K82" s="105">
        <f t="shared" si="51"/>
        <v>0</v>
      </c>
      <c r="L82" s="152">
        <f t="shared" si="52"/>
        <v>0</v>
      </c>
      <c r="M82" s="108">
        <f t="shared" si="53"/>
        <v>0</v>
      </c>
      <c r="O82" s="140"/>
      <c r="P82" s="141"/>
    </row>
    <row r="83" spans="1:16" x14ac:dyDescent="0.2">
      <c r="A83" s="150" t="s">
        <v>97</v>
      </c>
      <c r="B83" s="152">
        <f t="shared" si="54"/>
        <v>0</v>
      </c>
      <c r="C83" s="105">
        <f t="shared" si="42"/>
        <v>0</v>
      </c>
      <c r="D83" s="152">
        <f t="shared" si="45"/>
        <v>0</v>
      </c>
      <c r="E83" s="105">
        <f t="shared" si="43"/>
        <v>0</v>
      </c>
      <c r="F83" s="152">
        <f t="shared" si="46"/>
        <v>0</v>
      </c>
      <c r="G83" s="105">
        <f t="shared" si="47"/>
        <v>0</v>
      </c>
      <c r="H83" s="152">
        <f t="shared" si="48"/>
        <v>0</v>
      </c>
      <c r="I83" s="105">
        <f t="shared" si="49"/>
        <v>0</v>
      </c>
      <c r="J83" s="152">
        <f t="shared" si="50"/>
        <v>0</v>
      </c>
      <c r="K83" s="105">
        <f t="shared" si="51"/>
        <v>0</v>
      </c>
      <c r="L83" s="152">
        <f t="shared" si="52"/>
        <v>0</v>
      </c>
      <c r="M83" s="108">
        <f t="shared" si="53"/>
        <v>0</v>
      </c>
      <c r="O83" s="140"/>
      <c r="P83" s="141"/>
    </row>
    <row r="84" spans="1:16" x14ac:dyDescent="0.2">
      <c r="A84" s="150" t="s">
        <v>98</v>
      </c>
      <c r="B84" s="152">
        <f t="shared" si="54"/>
        <v>0</v>
      </c>
      <c r="C84" s="105">
        <f t="shared" si="42"/>
        <v>0</v>
      </c>
      <c r="D84" s="152">
        <f t="shared" si="45"/>
        <v>0</v>
      </c>
      <c r="E84" s="105">
        <f t="shared" si="43"/>
        <v>0</v>
      </c>
      <c r="F84" s="152">
        <f t="shared" si="46"/>
        <v>0</v>
      </c>
      <c r="G84" s="105">
        <f t="shared" si="47"/>
        <v>0</v>
      </c>
      <c r="H84" s="152">
        <f t="shared" si="48"/>
        <v>0</v>
      </c>
      <c r="I84" s="105">
        <f t="shared" si="49"/>
        <v>0</v>
      </c>
      <c r="J84" s="152">
        <f t="shared" si="50"/>
        <v>0</v>
      </c>
      <c r="K84" s="105">
        <f t="shared" si="51"/>
        <v>0</v>
      </c>
      <c r="L84" s="152">
        <f t="shared" si="52"/>
        <v>0</v>
      </c>
      <c r="M84" s="108">
        <f t="shared" si="53"/>
        <v>0</v>
      </c>
      <c r="O84" s="140"/>
      <c r="P84" s="141"/>
    </row>
    <row r="85" spans="1:16" x14ac:dyDescent="0.2">
      <c r="A85" s="150" t="s">
        <v>99</v>
      </c>
      <c r="B85" s="152">
        <f t="shared" si="54"/>
        <v>0</v>
      </c>
      <c r="C85" s="105">
        <f t="shared" si="42"/>
        <v>0</v>
      </c>
      <c r="D85" s="152">
        <f t="shared" si="45"/>
        <v>0</v>
      </c>
      <c r="E85" s="105">
        <f t="shared" si="43"/>
        <v>0</v>
      </c>
      <c r="F85" s="152">
        <f t="shared" si="46"/>
        <v>0</v>
      </c>
      <c r="G85" s="105">
        <f t="shared" si="47"/>
        <v>0</v>
      </c>
      <c r="H85" s="152">
        <f t="shared" si="48"/>
        <v>0</v>
      </c>
      <c r="I85" s="105">
        <f t="shared" si="49"/>
        <v>0</v>
      </c>
      <c r="J85" s="152">
        <f t="shared" si="50"/>
        <v>0</v>
      </c>
      <c r="K85" s="105">
        <f t="shared" si="51"/>
        <v>0</v>
      </c>
      <c r="L85" s="152">
        <f t="shared" si="52"/>
        <v>0</v>
      </c>
      <c r="M85" s="108">
        <f t="shared" si="53"/>
        <v>0</v>
      </c>
      <c r="O85" s="140"/>
      <c r="P85" s="141"/>
    </row>
    <row r="86" spans="1:16" x14ac:dyDescent="0.2">
      <c r="A86" s="150" t="s">
        <v>100</v>
      </c>
      <c r="B86" s="152">
        <f t="shared" si="54"/>
        <v>0</v>
      </c>
      <c r="C86" s="105">
        <f t="shared" si="42"/>
        <v>0</v>
      </c>
      <c r="D86" s="152">
        <f t="shared" si="45"/>
        <v>0</v>
      </c>
      <c r="E86" s="105">
        <f t="shared" si="43"/>
        <v>0</v>
      </c>
      <c r="F86" s="152">
        <f t="shared" si="46"/>
        <v>0</v>
      </c>
      <c r="G86" s="105">
        <f t="shared" si="47"/>
        <v>0</v>
      </c>
      <c r="H86" s="152">
        <f t="shared" si="48"/>
        <v>0</v>
      </c>
      <c r="I86" s="105">
        <f t="shared" si="49"/>
        <v>0</v>
      </c>
      <c r="J86" s="152">
        <f t="shared" si="50"/>
        <v>0</v>
      </c>
      <c r="K86" s="105">
        <f t="shared" si="51"/>
        <v>0</v>
      </c>
      <c r="L86" s="152">
        <f t="shared" si="52"/>
        <v>0</v>
      </c>
      <c r="M86" s="108">
        <f t="shared" si="53"/>
        <v>0</v>
      </c>
      <c r="O86" s="140"/>
      <c r="P86" s="141"/>
    </row>
    <row r="87" spans="1:16" x14ac:dyDescent="0.2">
      <c r="A87" s="150" t="s">
        <v>101</v>
      </c>
      <c r="B87" s="152">
        <f t="shared" si="54"/>
        <v>0</v>
      </c>
      <c r="C87" s="105">
        <f t="shared" si="42"/>
        <v>0</v>
      </c>
      <c r="D87" s="152">
        <f t="shared" si="45"/>
        <v>0</v>
      </c>
      <c r="E87" s="105">
        <f t="shared" si="43"/>
        <v>0</v>
      </c>
      <c r="F87" s="152">
        <f t="shared" si="46"/>
        <v>0</v>
      </c>
      <c r="G87" s="105">
        <f t="shared" si="47"/>
        <v>0</v>
      </c>
      <c r="H87" s="152">
        <f t="shared" si="48"/>
        <v>0</v>
      </c>
      <c r="I87" s="105">
        <f t="shared" si="49"/>
        <v>0</v>
      </c>
      <c r="J87" s="152">
        <f t="shared" si="50"/>
        <v>0</v>
      </c>
      <c r="K87" s="105">
        <f t="shared" si="51"/>
        <v>0</v>
      </c>
      <c r="L87" s="152">
        <f t="shared" si="52"/>
        <v>0</v>
      </c>
      <c r="M87" s="108">
        <f t="shared" si="53"/>
        <v>0</v>
      </c>
      <c r="O87" s="140"/>
      <c r="P87" s="141"/>
    </row>
    <row r="88" spans="1:16" ht="32.25" thickBot="1" x14ac:dyDescent="0.25">
      <c r="A88" s="156" t="s">
        <v>108</v>
      </c>
      <c r="B88" s="157">
        <f>B53-B77</f>
        <v>0</v>
      </c>
      <c r="C88" s="158" t="s">
        <v>11</v>
      </c>
      <c r="D88" s="157">
        <f>D53-D77</f>
        <v>0</v>
      </c>
      <c r="E88" s="158" t="s">
        <v>11</v>
      </c>
      <c r="F88" s="157">
        <f>F53-F77</f>
        <v>0</v>
      </c>
      <c r="G88" s="158" t="s">
        <v>11</v>
      </c>
      <c r="H88" s="157">
        <f>H53-H77</f>
        <v>0</v>
      </c>
      <c r="I88" s="158" t="s">
        <v>11</v>
      </c>
      <c r="J88" s="157">
        <f>J53-J77</f>
        <v>0</v>
      </c>
      <c r="K88" s="158" t="s">
        <v>11</v>
      </c>
      <c r="L88" s="157">
        <f>L53-L77</f>
        <v>0</v>
      </c>
      <c r="M88" s="159" t="s">
        <v>11</v>
      </c>
    </row>
    <row r="89" spans="1:16" x14ac:dyDescent="0.2">
      <c r="A89" s="142" t="s">
        <v>67</v>
      </c>
      <c r="B89" s="143">
        <f>'182 1 01 02020(30)'!C20</f>
        <v>0</v>
      </c>
      <c r="C89" s="143" t="s">
        <v>11</v>
      </c>
      <c r="D89" s="143">
        <f>'182 1 01 02020(30)'!E20</f>
        <v>0</v>
      </c>
      <c r="E89" s="143" t="s">
        <v>11</v>
      </c>
      <c r="F89" s="143">
        <f>'182 1 01 02020(30)'!G20</f>
        <v>0</v>
      </c>
      <c r="G89" s="143" t="s">
        <v>11</v>
      </c>
      <c r="H89" s="143">
        <f>'182 1 01 02020(30)'!I20</f>
        <v>0</v>
      </c>
      <c r="I89" s="143" t="s">
        <v>11</v>
      </c>
      <c r="J89" s="143">
        <f>'182 1 01 02020(30)'!K20</f>
        <v>0</v>
      </c>
      <c r="K89" s="143" t="s">
        <v>11</v>
      </c>
      <c r="L89" s="143">
        <f>'182 1 01 02020(30)'!M20</f>
        <v>0</v>
      </c>
      <c r="M89" s="144" t="s">
        <v>11</v>
      </c>
    </row>
    <row r="90" spans="1:16" ht="63" x14ac:dyDescent="0.2">
      <c r="A90" s="145" t="s">
        <v>103</v>
      </c>
      <c r="B90" s="46">
        <v>2E-3</v>
      </c>
      <c r="C90" s="46" t="s">
        <v>11</v>
      </c>
      <c r="D90" s="46">
        <v>2E-3</v>
      </c>
      <c r="E90" s="46" t="s">
        <v>11</v>
      </c>
      <c r="F90" s="46">
        <v>2E-3</v>
      </c>
      <c r="G90" s="46" t="s">
        <v>11</v>
      </c>
      <c r="H90" s="46">
        <v>2E-3</v>
      </c>
      <c r="I90" s="46" t="s">
        <v>11</v>
      </c>
      <c r="J90" s="46">
        <v>2E-3</v>
      </c>
      <c r="K90" s="46" t="s">
        <v>11</v>
      </c>
      <c r="L90" s="46">
        <v>2E-3</v>
      </c>
      <c r="M90" s="146" t="s">
        <v>11</v>
      </c>
    </row>
    <row r="91" spans="1:16" x14ac:dyDescent="0.2">
      <c r="A91" s="147" t="s">
        <v>104</v>
      </c>
      <c r="B91" s="148">
        <f>ROUND(B92+B93+B94+B95+B96+B97+B98+B99+B100+B101,0)</f>
        <v>0</v>
      </c>
      <c r="C91" s="148" t="s">
        <v>11</v>
      </c>
      <c r="D91" s="148">
        <f>ROUND(D92+D93+D94+D95+D96+D97+D98+D99+D100+D101,0)</f>
        <v>0</v>
      </c>
      <c r="E91" s="148" t="s">
        <v>11</v>
      </c>
      <c r="F91" s="148">
        <f>ROUND(F89*F90,0)</f>
        <v>0</v>
      </c>
      <c r="G91" s="148" t="s">
        <v>11</v>
      </c>
      <c r="H91" s="148">
        <f>ROUND(H89*H90,0)</f>
        <v>0</v>
      </c>
      <c r="I91" s="148" t="s">
        <v>11</v>
      </c>
      <c r="J91" s="148">
        <f>ROUND(J89*J90,0)</f>
        <v>0</v>
      </c>
      <c r="K91" s="148" t="s">
        <v>11</v>
      </c>
      <c r="L91" s="148">
        <f>ROUND(L89*L90,0)</f>
        <v>0</v>
      </c>
      <c r="M91" s="149" t="s">
        <v>11</v>
      </c>
    </row>
    <row r="92" spans="1:16" x14ac:dyDescent="0.2">
      <c r="A92" s="150" t="s">
        <v>92</v>
      </c>
      <c r="B92" s="138"/>
      <c r="C92" s="70">
        <f t="shared" ref="C92:C101" si="55">IF($B$19=0,0,B92/$B$19)</f>
        <v>0</v>
      </c>
      <c r="D92" s="138"/>
      <c r="E92" s="70">
        <f t="shared" ref="E92:E101" si="56">IF($D$19=0,0,D92/$D$19)</f>
        <v>0</v>
      </c>
      <c r="F92" s="138">
        <f>(ROUND(F$91*G92,0))</f>
        <v>0</v>
      </c>
      <c r="G92" s="70">
        <f>AVERAGE(C92,E92)</f>
        <v>0</v>
      </c>
      <c r="H92" s="138">
        <f>(ROUND(H$91*I92,0))</f>
        <v>0</v>
      </c>
      <c r="I92" s="70">
        <f>G92</f>
        <v>0</v>
      </c>
      <c r="J92" s="138">
        <f>(ROUND(J$91*K92,0))</f>
        <v>0</v>
      </c>
      <c r="K92" s="70">
        <f>I92</f>
        <v>0</v>
      </c>
      <c r="L92" s="138">
        <f>(ROUND(L$91*M92,0))</f>
        <v>0</v>
      </c>
      <c r="M92" s="151">
        <f>K92</f>
        <v>0</v>
      </c>
    </row>
    <row r="93" spans="1:16" x14ac:dyDescent="0.2">
      <c r="A93" s="150" t="s">
        <v>93</v>
      </c>
      <c r="B93" s="138"/>
      <c r="C93" s="70">
        <f t="shared" si="55"/>
        <v>0</v>
      </c>
      <c r="D93" s="138"/>
      <c r="E93" s="70">
        <f t="shared" si="56"/>
        <v>0</v>
      </c>
      <c r="F93" s="138">
        <f t="shared" ref="F93:H96" si="57">(ROUND(F$91*G93,0))</f>
        <v>0</v>
      </c>
      <c r="G93" s="70">
        <f t="shared" ref="G93:G101" si="58">AVERAGE(C93,E93)</f>
        <v>0</v>
      </c>
      <c r="H93" s="138">
        <f t="shared" si="57"/>
        <v>0</v>
      </c>
      <c r="I93" s="70">
        <f t="shared" ref="I93:I101" si="59">G93</f>
        <v>0</v>
      </c>
      <c r="J93" s="138">
        <f t="shared" ref="J93:J96" si="60">(ROUND(J$91*K93,0))</f>
        <v>0</v>
      </c>
      <c r="K93" s="70">
        <f t="shared" ref="K93:K101" si="61">I93</f>
        <v>0</v>
      </c>
      <c r="L93" s="138">
        <f t="shared" ref="L93:L96" si="62">(ROUND(L$91*M93,0))</f>
        <v>0</v>
      </c>
      <c r="M93" s="151">
        <f t="shared" ref="M93:M101" si="63">K93</f>
        <v>0</v>
      </c>
    </row>
    <row r="94" spans="1:16" x14ac:dyDescent="0.2">
      <c r="A94" s="150" t="s">
        <v>94</v>
      </c>
      <c r="B94" s="138"/>
      <c r="C94" s="70">
        <f t="shared" si="55"/>
        <v>0</v>
      </c>
      <c r="D94" s="138"/>
      <c r="E94" s="70">
        <f t="shared" si="56"/>
        <v>0</v>
      </c>
      <c r="F94" s="138">
        <f t="shared" si="57"/>
        <v>0</v>
      </c>
      <c r="G94" s="70">
        <f t="shared" si="58"/>
        <v>0</v>
      </c>
      <c r="H94" s="138">
        <f t="shared" si="57"/>
        <v>0</v>
      </c>
      <c r="I94" s="70">
        <f t="shared" si="59"/>
        <v>0</v>
      </c>
      <c r="J94" s="138">
        <f t="shared" si="60"/>
        <v>0</v>
      </c>
      <c r="K94" s="70">
        <f t="shared" si="61"/>
        <v>0</v>
      </c>
      <c r="L94" s="138">
        <f t="shared" si="62"/>
        <v>0</v>
      </c>
      <c r="M94" s="151">
        <f t="shared" si="63"/>
        <v>0</v>
      </c>
    </row>
    <row r="95" spans="1:16" x14ac:dyDescent="0.2">
      <c r="A95" s="150" t="s">
        <v>95</v>
      </c>
      <c r="B95" s="138"/>
      <c r="C95" s="70">
        <f t="shared" si="55"/>
        <v>0</v>
      </c>
      <c r="D95" s="138"/>
      <c r="E95" s="70">
        <f t="shared" si="56"/>
        <v>0</v>
      </c>
      <c r="F95" s="138">
        <f t="shared" si="57"/>
        <v>0</v>
      </c>
      <c r="G95" s="70">
        <f t="shared" si="58"/>
        <v>0</v>
      </c>
      <c r="H95" s="138">
        <f t="shared" si="57"/>
        <v>0</v>
      </c>
      <c r="I95" s="70">
        <f t="shared" si="59"/>
        <v>0</v>
      </c>
      <c r="J95" s="138">
        <f t="shared" si="60"/>
        <v>0</v>
      </c>
      <c r="K95" s="70">
        <f t="shared" si="61"/>
        <v>0</v>
      </c>
      <c r="L95" s="138">
        <f t="shared" si="62"/>
        <v>0</v>
      </c>
      <c r="M95" s="151">
        <f t="shared" si="63"/>
        <v>0</v>
      </c>
    </row>
    <row r="96" spans="1:16" x14ac:dyDescent="0.2">
      <c r="A96" s="150" t="s">
        <v>96</v>
      </c>
      <c r="B96" s="138"/>
      <c r="C96" s="70">
        <f t="shared" si="55"/>
        <v>0</v>
      </c>
      <c r="D96" s="138"/>
      <c r="E96" s="70">
        <f t="shared" si="56"/>
        <v>0</v>
      </c>
      <c r="F96" s="138">
        <f t="shared" si="57"/>
        <v>0</v>
      </c>
      <c r="G96" s="70">
        <f t="shared" si="58"/>
        <v>0</v>
      </c>
      <c r="H96" s="138">
        <f t="shared" si="57"/>
        <v>0</v>
      </c>
      <c r="I96" s="70">
        <f t="shared" si="59"/>
        <v>0</v>
      </c>
      <c r="J96" s="138">
        <f t="shared" si="60"/>
        <v>0</v>
      </c>
      <c r="K96" s="70">
        <f t="shared" si="61"/>
        <v>0</v>
      </c>
      <c r="L96" s="138">
        <f t="shared" si="62"/>
        <v>0</v>
      </c>
      <c r="M96" s="151">
        <f t="shared" si="63"/>
        <v>0</v>
      </c>
    </row>
    <row r="97" spans="1:13" x14ac:dyDescent="0.2">
      <c r="A97" s="150" t="s">
        <v>97</v>
      </c>
      <c r="B97" s="138"/>
      <c r="C97" s="70">
        <f t="shared" si="55"/>
        <v>0</v>
      </c>
      <c r="D97" s="138"/>
      <c r="E97" s="70">
        <f t="shared" si="56"/>
        <v>0</v>
      </c>
      <c r="F97" s="138">
        <f>(F91-F92-F93-F94-F95-F96-F98-F99-F100-F101)</f>
        <v>0</v>
      </c>
      <c r="G97" s="70">
        <f t="shared" si="58"/>
        <v>0</v>
      </c>
      <c r="H97" s="138">
        <f>(H91-H92-H93-H94-H95-H96-H98-H99-H100-H101)</f>
        <v>0</v>
      </c>
      <c r="I97" s="70">
        <f t="shared" si="59"/>
        <v>0</v>
      </c>
      <c r="J97" s="138">
        <f>(J91-J92-J93-J94-J95-J96-J98-J99-J100-J101)</f>
        <v>0</v>
      </c>
      <c r="K97" s="70">
        <f t="shared" si="61"/>
        <v>0</v>
      </c>
      <c r="L97" s="138">
        <f>(L91-L92-L93-L94-L95-L96-L98-L99-L100-L101)</f>
        <v>0</v>
      </c>
      <c r="M97" s="151">
        <f t="shared" si="63"/>
        <v>0</v>
      </c>
    </row>
    <row r="98" spans="1:13" x14ac:dyDescent="0.2">
      <c r="A98" s="150" t="s">
        <v>98</v>
      </c>
      <c r="B98" s="138"/>
      <c r="C98" s="70">
        <f t="shared" si="55"/>
        <v>0</v>
      </c>
      <c r="D98" s="138"/>
      <c r="E98" s="70">
        <f t="shared" si="56"/>
        <v>0</v>
      </c>
      <c r="F98" s="138">
        <f t="shared" ref="F98:H101" si="64">(ROUND(F$91*G98,0))</f>
        <v>0</v>
      </c>
      <c r="G98" s="70">
        <f t="shared" si="58"/>
        <v>0</v>
      </c>
      <c r="H98" s="138">
        <f t="shared" si="64"/>
        <v>0</v>
      </c>
      <c r="I98" s="70">
        <f t="shared" si="59"/>
        <v>0</v>
      </c>
      <c r="J98" s="138">
        <f t="shared" ref="J98:J101" si="65">(ROUND(J$91*K98,0))</f>
        <v>0</v>
      </c>
      <c r="K98" s="70">
        <f t="shared" si="61"/>
        <v>0</v>
      </c>
      <c r="L98" s="138">
        <f t="shared" ref="L98:L101" si="66">(ROUND(L$91*M98,0))</f>
        <v>0</v>
      </c>
      <c r="M98" s="151">
        <f t="shared" si="63"/>
        <v>0</v>
      </c>
    </row>
    <row r="99" spans="1:13" x14ac:dyDescent="0.2">
      <c r="A99" s="150" t="s">
        <v>99</v>
      </c>
      <c r="B99" s="138"/>
      <c r="C99" s="70">
        <f t="shared" si="55"/>
        <v>0</v>
      </c>
      <c r="D99" s="138"/>
      <c r="E99" s="70">
        <f t="shared" si="56"/>
        <v>0</v>
      </c>
      <c r="F99" s="138">
        <f t="shared" si="64"/>
        <v>0</v>
      </c>
      <c r="G99" s="70">
        <f t="shared" si="58"/>
        <v>0</v>
      </c>
      <c r="H99" s="138">
        <f t="shared" si="64"/>
        <v>0</v>
      </c>
      <c r="I99" s="70">
        <f t="shared" si="59"/>
        <v>0</v>
      </c>
      <c r="J99" s="138">
        <f t="shared" si="65"/>
        <v>0</v>
      </c>
      <c r="K99" s="70">
        <f t="shared" si="61"/>
        <v>0</v>
      </c>
      <c r="L99" s="138">
        <f t="shared" si="66"/>
        <v>0</v>
      </c>
      <c r="M99" s="151">
        <f t="shared" si="63"/>
        <v>0</v>
      </c>
    </row>
    <row r="100" spans="1:13" x14ac:dyDescent="0.2">
      <c r="A100" s="150" t="s">
        <v>100</v>
      </c>
      <c r="B100" s="138"/>
      <c r="C100" s="70">
        <f t="shared" si="55"/>
        <v>0</v>
      </c>
      <c r="D100" s="138"/>
      <c r="E100" s="70">
        <f t="shared" si="56"/>
        <v>0</v>
      </c>
      <c r="F100" s="138">
        <f t="shared" si="64"/>
        <v>0</v>
      </c>
      <c r="G100" s="70">
        <f t="shared" si="58"/>
        <v>0</v>
      </c>
      <c r="H100" s="138">
        <f t="shared" si="64"/>
        <v>0</v>
      </c>
      <c r="I100" s="70">
        <f t="shared" si="59"/>
        <v>0</v>
      </c>
      <c r="J100" s="138">
        <f t="shared" si="65"/>
        <v>0</v>
      </c>
      <c r="K100" s="70">
        <f t="shared" si="61"/>
        <v>0</v>
      </c>
      <c r="L100" s="138">
        <f t="shared" si="66"/>
        <v>0</v>
      </c>
      <c r="M100" s="151">
        <f t="shared" si="63"/>
        <v>0</v>
      </c>
    </row>
    <row r="101" spans="1:13" x14ac:dyDescent="0.2">
      <c r="A101" s="150" t="s">
        <v>101</v>
      </c>
      <c r="B101" s="138"/>
      <c r="C101" s="70">
        <f t="shared" si="55"/>
        <v>0</v>
      </c>
      <c r="D101" s="138"/>
      <c r="E101" s="70">
        <f t="shared" si="56"/>
        <v>0</v>
      </c>
      <c r="F101" s="138">
        <f t="shared" si="64"/>
        <v>0</v>
      </c>
      <c r="G101" s="70">
        <f t="shared" si="58"/>
        <v>0</v>
      </c>
      <c r="H101" s="138">
        <f t="shared" si="64"/>
        <v>0</v>
      </c>
      <c r="I101" s="70">
        <f t="shared" si="59"/>
        <v>0</v>
      </c>
      <c r="J101" s="138">
        <f t="shared" si="65"/>
        <v>0</v>
      </c>
      <c r="K101" s="70">
        <f t="shared" si="61"/>
        <v>0</v>
      </c>
      <c r="L101" s="138">
        <f t="shared" si="66"/>
        <v>0</v>
      </c>
      <c r="M101" s="151">
        <f t="shared" si="63"/>
        <v>0</v>
      </c>
    </row>
    <row r="102" spans="1:13" ht="31.5" x14ac:dyDescent="0.2">
      <c r="A102" s="147" t="s">
        <v>105</v>
      </c>
      <c r="B102" s="148"/>
      <c r="C102" s="148"/>
      <c r="D102" s="148"/>
      <c r="E102" s="148"/>
      <c r="F102" s="148">
        <f>F103+F104+F105+F106+F107+F108+F109+F110+F111+F112</f>
        <v>0</v>
      </c>
      <c r="G102" s="148"/>
      <c r="H102" s="148">
        <f>H103+H104+H105+H106+H107+H108+H109+H110+H111+H112</f>
        <v>0</v>
      </c>
      <c r="I102" s="148"/>
      <c r="J102" s="148">
        <f>J103+J104+J105+J106+J107+J108+J109+J110+J111+J112</f>
        <v>0</v>
      </c>
      <c r="K102" s="148"/>
      <c r="L102" s="148">
        <f>L103+L104+L105+L106+L107+L108+L109+L110+L111+L112</f>
        <v>0</v>
      </c>
      <c r="M102" s="149"/>
    </row>
    <row r="103" spans="1:13" x14ac:dyDescent="0.2">
      <c r="A103" s="150" t="s">
        <v>92</v>
      </c>
      <c r="B103" s="152"/>
      <c r="C103" s="105">
        <f t="shared" ref="C103:C112" si="67">IF($B$19=0,0,B103/$B$19)</f>
        <v>0</v>
      </c>
      <c r="D103" s="152"/>
      <c r="E103" s="105">
        <f t="shared" ref="E103:E112" si="68">IF($D$19=0,0,D103/$D$19)</f>
        <v>0</v>
      </c>
      <c r="F103" s="152"/>
      <c r="G103" s="105">
        <f>AVERAGE(C103,E103)</f>
        <v>0</v>
      </c>
      <c r="H103" s="152">
        <f t="shared" ref="H103:M112" si="69">F103</f>
        <v>0</v>
      </c>
      <c r="I103" s="105">
        <f t="shared" si="69"/>
        <v>0</v>
      </c>
      <c r="J103" s="152">
        <f t="shared" si="69"/>
        <v>0</v>
      </c>
      <c r="K103" s="105">
        <f t="shared" si="69"/>
        <v>0</v>
      </c>
      <c r="L103" s="152">
        <f t="shared" si="69"/>
        <v>0</v>
      </c>
      <c r="M103" s="108">
        <f t="shared" si="69"/>
        <v>0</v>
      </c>
    </row>
    <row r="104" spans="1:13" x14ac:dyDescent="0.2">
      <c r="A104" s="150" t="s">
        <v>93</v>
      </c>
      <c r="B104" s="152"/>
      <c r="C104" s="105">
        <f t="shared" si="67"/>
        <v>0</v>
      </c>
      <c r="D104" s="152"/>
      <c r="E104" s="105">
        <f t="shared" si="68"/>
        <v>0</v>
      </c>
      <c r="F104" s="152"/>
      <c r="G104" s="105">
        <f t="shared" ref="G104:G112" si="70">AVERAGE(C104,E104)</f>
        <v>0</v>
      </c>
      <c r="H104" s="152">
        <f t="shared" si="69"/>
        <v>0</v>
      </c>
      <c r="I104" s="105">
        <f t="shared" si="69"/>
        <v>0</v>
      </c>
      <c r="J104" s="152">
        <f t="shared" si="69"/>
        <v>0</v>
      </c>
      <c r="K104" s="105">
        <f t="shared" si="69"/>
        <v>0</v>
      </c>
      <c r="L104" s="152">
        <f t="shared" si="69"/>
        <v>0</v>
      </c>
      <c r="M104" s="108">
        <f t="shared" si="69"/>
        <v>0</v>
      </c>
    </row>
    <row r="105" spans="1:13" x14ac:dyDescent="0.2">
      <c r="A105" s="150" t="s">
        <v>94</v>
      </c>
      <c r="B105" s="152"/>
      <c r="C105" s="105">
        <f t="shared" si="67"/>
        <v>0</v>
      </c>
      <c r="D105" s="152"/>
      <c r="E105" s="105">
        <f t="shared" si="68"/>
        <v>0</v>
      </c>
      <c r="F105" s="152"/>
      <c r="G105" s="105">
        <f t="shared" si="70"/>
        <v>0</v>
      </c>
      <c r="H105" s="152">
        <f t="shared" si="69"/>
        <v>0</v>
      </c>
      <c r="I105" s="105">
        <f t="shared" si="69"/>
        <v>0</v>
      </c>
      <c r="J105" s="152">
        <f t="shared" si="69"/>
        <v>0</v>
      </c>
      <c r="K105" s="105">
        <f t="shared" si="69"/>
        <v>0</v>
      </c>
      <c r="L105" s="152">
        <f t="shared" si="69"/>
        <v>0</v>
      </c>
      <c r="M105" s="108">
        <f t="shared" si="69"/>
        <v>0</v>
      </c>
    </row>
    <row r="106" spans="1:13" x14ac:dyDescent="0.2">
      <c r="A106" s="150" t="s">
        <v>95</v>
      </c>
      <c r="B106" s="152"/>
      <c r="C106" s="105">
        <f t="shared" si="67"/>
        <v>0</v>
      </c>
      <c r="D106" s="152"/>
      <c r="E106" s="105">
        <f t="shared" si="68"/>
        <v>0</v>
      </c>
      <c r="F106" s="152"/>
      <c r="G106" s="105">
        <f t="shared" si="70"/>
        <v>0</v>
      </c>
      <c r="H106" s="152">
        <f t="shared" si="69"/>
        <v>0</v>
      </c>
      <c r="I106" s="105">
        <f t="shared" si="69"/>
        <v>0</v>
      </c>
      <c r="J106" s="152">
        <f t="shared" si="69"/>
        <v>0</v>
      </c>
      <c r="K106" s="105">
        <f t="shared" si="69"/>
        <v>0</v>
      </c>
      <c r="L106" s="152">
        <f t="shared" si="69"/>
        <v>0</v>
      </c>
      <c r="M106" s="108">
        <f t="shared" si="69"/>
        <v>0</v>
      </c>
    </row>
    <row r="107" spans="1:13" x14ac:dyDescent="0.2">
      <c r="A107" s="150" t="s">
        <v>96</v>
      </c>
      <c r="B107" s="152"/>
      <c r="C107" s="105">
        <f t="shared" si="67"/>
        <v>0</v>
      </c>
      <c r="D107" s="152"/>
      <c r="E107" s="105">
        <f t="shared" si="68"/>
        <v>0</v>
      </c>
      <c r="F107" s="152"/>
      <c r="G107" s="105">
        <f t="shared" si="70"/>
        <v>0</v>
      </c>
      <c r="H107" s="152">
        <f t="shared" si="69"/>
        <v>0</v>
      </c>
      <c r="I107" s="105">
        <f t="shared" si="69"/>
        <v>0</v>
      </c>
      <c r="J107" s="152">
        <f t="shared" si="69"/>
        <v>0</v>
      </c>
      <c r="K107" s="105">
        <f t="shared" si="69"/>
        <v>0</v>
      </c>
      <c r="L107" s="152">
        <f t="shared" si="69"/>
        <v>0</v>
      </c>
      <c r="M107" s="108">
        <f t="shared" si="69"/>
        <v>0</v>
      </c>
    </row>
    <row r="108" spans="1:13" x14ac:dyDescent="0.2">
      <c r="A108" s="150" t="s">
        <v>97</v>
      </c>
      <c r="B108" s="152"/>
      <c r="C108" s="105">
        <f t="shared" si="67"/>
        <v>0</v>
      </c>
      <c r="D108" s="152"/>
      <c r="E108" s="105">
        <f t="shared" si="68"/>
        <v>0</v>
      </c>
      <c r="F108" s="152"/>
      <c r="G108" s="105">
        <f t="shared" si="70"/>
        <v>0</v>
      </c>
      <c r="H108" s="152">
        <f t="shared" si="69"/>
        <v>0</v>
      </c>
      <c r="I108" s="105">
        <f t="shared" si="69"/>
        <v>0</v>
      </c>
      <c r="J108" s="152">
        <f t="shared" si="69"/>
        <v>0</v>
      </c>
      <c r="K108" s="105">
        <f t="shared" si="69"/>
        <v>0</v>
      </c>
      <c r="L108" s="152">
        <f t="shared" si="69"/>
        <v>0</v>
      </c>
      <c r="M108" s="108">
        <f t="shared" si="69"/>
        <v>0</v>
      </c>
    </row>
    <row r="109" spans="1:13" x14ac:dyDescent="0.2">
      <c r="A109" s="150" t="s">
        <v>98</v>
      </c>
      <c r="B109" s="152"/>
      <c r="C109" s="105">
        <f t="shared" si="67"/>
        <v>0</v>
      </c>
      <c r="D109" s="152"/>
      <c r="E109" s="105">
        <f t="shared" si="68"/>
        <v>0</v>
      </c>
      <c r="F109" s="152"/>
      <c r="G109" s="105">
        <f t="shared" si="70"/>
        <v>0</v>
      </c>
      <c r="H109" s="152">
        <f t="shared" si="69"/>
        <v>0</v>
      </c>
      <c r="I109" s="105">
        <f t="shared" si="69"/>
        <v>0</v>
      </c>
      <c r="J109" s="152">
        <f t="shared" si="69"/>
        <v>0</v>
      </c>
      <c r="K109" s="105">
        <f t="shared" si="69"/>
        <v>0</v>
      </c>
      <c r="L109" s="152">
        <f t="shared" si="69"/>
        <v>0</v>
      </c>
      <c r="M109" s="108">
        <f t="shared" si="69"/>
        <v>0</v>
      </c>
    </row>
    <row r="110" spans="1:13" x14ac:dyDescent="0.2">
      <c r="A110" s="150" t="s">
        <v>99</v>
      </c>
      <c r="B110" s="152"/>
      <c r="C110" s="105">
        <f t="shared" si="67"/>
        <v>0</v>
      </c>
      <c r="D110" s="152"/>
      <c r="E110" s="105">
        <f t="shared" si="68"/>
        <v>0</v>
      </c>
      <c r="F110" s="152"/>
      <c r="G110" s="105">
        <f t="shared" si="70"/>
        <v>0</v>
      </c>
      <c r="H110" s="152">
        <f t="shared" si="69"/>
        <v>0</v>
      </c>
      <c r="I110" s="105">
        <f t="shared" si="69"/>
        <v>0</v>
      </c>
      <c r="J110" s="152">
        <f t="shared" si="69"/>
        <v>0</v>
      </c>
      <c r="K110" s="105">
        <f t="shared" si="69"/>
        <v>0</v>
      </c>
      <c r="L110" s="152">
        <f t="shared" si="69"/>
        <v>0</v>
      </c>
      <c r="M110" s="108">
        <f t="shared" si="69"/>
        <v>0</v>
      </c>
    </row>
    <row r="111" spans="1:13" x14ac:dyDescent="0.2">
      <c r="A111" s="150" t="s">
        <v>100</v>
      </c>
      <c r="B111" s="152"/>
      <c r="C111" s="105">
        <f t="shared" si="67"/>
        <v>0</v>
      </c>
      <c r="D111" s="152"/>
      <c r="E111" s="105">
        <f t="shared" si="68"/>
        <v>0</v>
      </c>
      <c r="F111" s="152"/>
      <c r="G111" s="105">
        <f t="shared" si="70"/>
        <v>0</v>
      </c>
      <c r="H111" s="152">
        <f t="shared" si="69"/>
        <v>0</v>
      </c>
      <c r="I111" s="105">
        <f t="shared" si="69"/>
        <v>0</v>
      </c>
      <c r="J111" s="152">
        <f t="shared" si="69"/>
        <v>0</v>
      </c>
      <c r="K111" s="105">
        <f t="shared" si="69"/>
        <v>0</v>
      </c>
      <c r="L111" s="152">
        <f t="shared" si="69"/>
        <v>0</v>
      </c>
      <c r="M111" s="108">
        <f t="shared" si="69"/>
        <v>0</v>
      </c>
    </row>
    <row r="112" spans="1:13" x14ac:dyDescent="0.2">
      <c r="A112" s="150" t="s">
        <v>101</v>
      </c>
      <c r="B112" s="152"/>
      <c r="C112" s="105">
        <f t="shared" si="67"/>
        <v>0</v>
      </c>
      <c r="D112" s="152"/>
      <c r="E112" s="105">
        <f t="shared" si="68"/>
        <v>0</v>
      </c>
      <c r="F112" s="152"/>
      <c r="G112" s="105">
        <f t="shared" si="70"/>
        <v>0</v>
      </c>
      <c r="H112" s="152">
        <f t="shared" si="69"/>
        <v>0</v>
      </c>
      <c r="I112" s="105">
        <f t="shared" si="69"/>
        <v>0</v>
      </c>
      <c r="J112" s="152">
        <f t="shared" si="69"/>
        <v>0</v>
      </c>
      <c r="K112" s="105">
        <f t="shared" si="69"/>
        <v>0</v>
      </c>
      <c r="L112" s="152">
        <f t="shared" si="69"/>
        <v>0</v>
      </c>
      <c r="M112" s="108">
        <f t="shared" si="69"/>
        <v>0</v>
      </c>
    </row>
    <row r="113" spans="1:16" x14ac:dyDescent="0.2">
      <c r="A113" s="155" t="s">
        <v>106</v>
      </c>
      <c r="B113" s="148">
        <f>SUM(B114:B123)</f>
        <v>0</v>
      </c>
      <c r="C113" s="148"/>
      <c r="D113" s="148">
        <f>SUM(D114:D123)</f>
        <v>0</v>
      </c>
      <c r="E113" s="148"/>
      <c r="F113" s="148">
        <f>SUM(F114:F123)</f>
        <v>0</v>
      </c>
      <c r="G113" s="148"/>
      <c r="H113" s="148">
        <f>SUM(H114:H123)</f>
        <v>0</v>
      </c>
      <c r="I113" s="148"/>
      <c r="J113" s="148">
        <f>SUM(J114:J123)</f>
        <v>0</v>
      </c>
      <c r="K113" s="148"/>
      <c r="L113" s="148">
        <f>SUM(L114:L123)</f>
        <v>0</v>
      </c>
      <c r="M113" s="149"/>
      <c r="O113" s="140"/>
      <c r="P113" s="141"/>
    </row>
    <row r="114" spans="1:16" x14ac:dyDescent="0.2">
      <c r="A114" s="150" t="s">
        <v>92</v>
      </c>
      <c r="B114" s="152">
        <f>B92+B103</f>
        <v>0</v>
      </c>
      <c r="C114" s="105">
        <f t="shared" ref="C114:C123" si="71">IF($B$19=0,0,B114/$B$19)</f>
        <v>0</v>
      </c>
      <c r="D114" s="152">
        <f>D92+D103</f>
        <v>0</v>
      </c>
      <c r="E114" s="105">
        <f t="shared" ref="E114:E123" si="72">IF($D$19=0,0,D114/$D$19)</f>
        <v>0</v>
      </c>
      <c r="F114" s="152">
        <f>F92+F103</f>
        <v>0</v>
      </c>
      <c r="G114" s="105">
        <f>AVERAGE(C114,E114)</f>
        <v>0</v>
      </c>
      <c r="H114" s="152">
        <f>H92+H103</f>
        <v>0</v>
      </c>
      <c r="I114" s="105">
        <f>G114</f>
        <v>0</v>
      </c>
      <c r="J114" s="152">
        <f>J92+J103</f>
        <v>0</v>
      </c>
      <c r="K114" s="105">
        <f>I114</f>
        <v>0</v>
      </c>
      <c r="L114" s="152">
        <f>L92+L103</f>
        <v>0</v>
      </c>
      <c r="M114" s="108">
        <f>K114</f>
        <v>0</v>
      </c>
      <c r="O114" s="140"/>
      <c r="P114" s="141"/>
    </row>
    <row r="115" spans="1:16" x14ac:dyDescent="0.2">
      <c r="A115" s="150" t="s">
        <v>93</v>
      </c>
      <c r="B115" s="152">
        <f t="shared" ref="B115" si="73">B93+B104</f>
        <v>0</v>
      </c>
      <c r="C115" s="105">
        <f t="shared" si="71"/>
        <v>0</v>
      </c>
      <c r="D115" s="152">
        <f t="shared" ref="D115:D123" si="74">D93+D104</f>
        <v>0</v>
      </c>
      <c r="E115" s="105">
        <f t="shared" si="72"/>
        <v>0</v>
      </c>
      <c r="F115" s="152">
        <f t="shared" ref="F115:F123" si="75">F93+F104</f>
        <v>0</v>
      </c>
      <c r="G115" s="105">
        <f t="shared" ref="G115:G123" si="76">AVERAGE(C115,E115)</f>
        <v>0</v>
      </c>
      <c r="H115" s="152">
        <f t="shared" ref="H115:H123" si="77">H93+H104</f>
        <v>0</v>
      </c>
      <c r="I115" s="105">
        <f t="shared" ref="I115:I123" si="78">G115</f>
        <v>0</v>
      </c>
      <c r="J115" s="152">
        <f t="shared" ref="J115:J123" si="79">J93+J104</f>
        <v>0</v>
      </c>
      <c r="K115" s="105">
        <f t="shared" ref="K115:K123" si="80">I115</f>
        <v>0</v>
      </c>
      <c r="L115" s="152">
        <f t="shared" ref="L115:L123" si="81">L93+L104</f>
        <v>0</v>
      </c>
      <c r="M115" s="108">
        <f t="shared" ref="M115:M123" si="82">K115</f>
        <v>0</v>
      </c>
      <c r="O115" s="140"/>
      <c r="P115" s="141"/>
    </row>
    <row r="116" spans="1:16" x14ac:dyDescent="0.2">
      <c r="A116" s="150" t="s">
        <v>94</v>
      </c>
      <c r="B116" s="152">
        <f>B94+B105</f>
        <v>0</v>
      </c>
      <c r="C116" s="105">
        <f t="shared" si="71"/>
        <v>0</v>
      </c>
      <c r="D116" s="152">
        <f t="shared" si="74"/>
        <v>0</v>
      </c>
      <c r="E116" s="105">
        <f t="shared" si="72"/>
        <v>0</v>
      </c>
      <c r="F116" s="152">
        <f t="shared" si="75"/>
        <v>0</v>
      </c>
      <c r="G116" s="105">
        <f t="shared" si="76"/>
        <v>0</v>
      </c>
      <c r="H116" s="152">
        <f t="shared" si="77"/>
        <v>0</v>
      </c>
      <c r="I116" s="105">
        <f t="shared" si="78"/>
        <v>0</v>
      </c>
      <c r="J116" s="152">
        <f t="shared" si="79"/>
        <v>0</v>
      </c>
      <c r="K116" s="105">
        <f t="shared" si="80"/>
        <v>0</v>
      </c>
      <c r="L116" s="152">
        <f t="shared" si="81"/>
        <v>0</v>
      </c>
      <c r="M116" s="108">
        <f t="shared" si="82"/>
        <v>0</v>
      </c>
      <c r="O116" s="140"/>
      <c r="P116" s="141"/>
    </row>
    <row r="117" spans="1:16" x14ac:dyDescent="0.2">
      <c r="A117" s="150" t="s">
        <v>95</v>
      </c>
      <c r="B117" s="152">
        <f t="shared" ref="B117:B123" si="83">B95+B106</f>
        <v>0</v>
      </c>
      <c r="C117" s="105">
        <f t="shared" si="71"/>
        <v>0</v>
      </c>
      <c r="D117" s="152">
        <f t="shared" si="74"/>
        <v>0</v>
      </c>
      <c r="E117" s="105">
        <f t="shared" si="72"/>
        <v>0</v>
      </c>
      <c r="F117" s="152">
        <f t="shared" si="75"/>
        <v>0</v>
      </c>
      <c r="G117" s="105">
        <f t="shared" si="76"/>
        <v>0</v>
      </c>
      <c r="H117" s="152">
        <f t="shared" si="77"/>
        <v>0</v>
      </c>
      <c r="I117" s="105">
        <f t="shared" si="78"/>
        <v>0</v>
      </c>
      <c r="J117" s="152">
        <f t="shared" si="79"/>
        <v>0</v>
      </c>
      <c r="K117" s="105">
        <f t="shared" si="80"/>
        <v>0</v>
      </c>
      <c r="L117" s="152">
        <f t="shared" si="81"/>
        <v>0</v>
      </c>
      <c r="M117" s="108">
        <f t="shared" si="82"/>
        <v>0</v>
      </c>
      <c r="O117" s="140"/>
      <c r="P117" s="141"/>
    </row>
    <row r="118" spans="1:16" x14ac:dyDescent="0.2">
      <c r="A118" s="150" t="s">
        <v>96</v>
      </c>
      <c r="B118" s="152">
        <f t="shared" si="83"/>
        <v>0</v>
      </c>
      <c r="C118" s="105">
        <f t="shared" si="71"/>
        <v>0</v>
      </c>
      <c r="D118" s="152">
        <f t="shared" si="74"/>
        <v>0</v>
      </c>
      <c r="E118" s="105">
        <f t="shared" si="72"/>
        <v>0</v>
      </c>
      <c r="F118" s="152">
        <f t="shared" si="75"/>
        <v>0</v>
      </c>
      <c r="G118" s="105">
        <f t="shared" si="76"/>
        <v>0</v>
      </c>
      <c r="H118" s="152">
        <f t="shared" si="77"/>
        <v>0</v>
      </c>
      <c r="I118" s="105">
        <f t="shared" si="78"/>
        <v>0</v>
      </c>
      <c r="J118" s="152">
        <f t="shared" si="79"/>
        <v>0</v>
      </c>
      <c r="K118" s="105">
        <f t="shared" si="80"/>
        <v>0</v>
      </c>
      <c r="L118" s="152">
        <f t="shared" si="81"/>
        <v>0</v>
      </c>
      <c r="M118" s="108">
        <f t="shared" si="82"/>
        <v>0</v>
      </c>
      <c r="O118" s="140"/>
      <c r="P118" s="141"/>
    </row>
    <row r="119" spans="1:16" x14ac:dyDescent="0.2">
      <c r="A119" s="150" t="s">
        <v>97</v>
      </c>
      <c r="B119" s="152">
        <f t="shared" si="83"/>
        <v>0</v>
      </c>
      <c r="C119" s="105">
        <f t="shared" si="71"/>
        <v>0</v>
      </c>
      <c r="D119" s="152">
        <f t="shared" si="74"/>
        <v>0</v>
      </c>
      <c r="E119" s="105">
        <f t="shared" si="72"/>
        <v>0</v>
      </c>
      <c r="F119" s="152">
        <f t="shared" si="75"/>
        <v>0</v>
      </c>
      <c r="G119" s="105">
        <f t="shared" si="76"/>
        <v>0</v>
      </c>
      <c r="H119" s="152">
        <f t="shared" si="77"/>
        <v>0</v>
      </c>
      <c r="I119" s="105">
        <f t="shared" si="78"/>
        <v>0</v>
      </c>
      <c r="J119" s="152">
        <f t="shared" si="79"/>
        <v>0</v>
      </c>
      <c r="K119" s="105">
        <f t="shared" si="80"/>
        <v>0</v>
      </c>
      <c r="L119" s="152">
        <f t="shared" si="81"/>
        <v>0</v>
      </c>
      <c r="M119" s="108">
        <f t="shared" si="82"/>
        <v>0</v>
      </c>
      <c r="O119" s="140"/>
      <c r="P119" s="141"/>
    </row>
    <row r="120" spans="1:16" x14ac:dyDescent="0.2">
      <c r="A120" s="150" t="s">
        <v>98</v>
      </c>
      <c r="B120" s="152">
        <f t="shared" si="83"/>
        <v>0</v>
      </c>
      <c r="C120" s="105">
        <f t="shared" si="71"/>
        <v>0</v>
      </c>
      <c r="D120" s="152">
        <f t="shared" si="74"/>
        <v>0</v>
      </c>
      <c r="E120" s="105">
        <f t="shared" si="72"/>
        <v>0</v>
      </c>
      <c r="F120" s="152">
        <f t="shared" si="75"/>
        <v>0</v>
      </c>
      <c r="G120" s="105">
        <f t="shared" si="76"/>
        <v>0</v>
      </c>
      <c r="H120" s="152">
        <f t="shared" si="77"/>
        <v>0</v>
      </c>
      <c r="I120" s="105">
        <f t="shared" si="78"/>
        <v>0</v>
      </c>
      <c r="J120" s="152">
        <f t="shared" si="79"/>
        <v>0</v>
      </c>
      <c r="K120" s="105">
        <f t="shared" si="80"/>
        <v>0</v>
      </c>
      <c r="L120" s="152">
        <f t="shared" si="81"/>
        <v>0</v>
      </c>
      <c r="M120" s="108">
        <f t="shared" si="82"/>
        <v>0</v>
      </c>
      <c r="O120" s="140"/>
      <c r="P120" s="141"/>
    </row>
    <row r="121" spans="1:16" x14ac:dyDescent="0.2">
      <c r="A121" s="150" t="s">
        <v>99</v>
      </c>
      <c r="B121" s="152">
        <f t="shared" si="83"/>
        <v>0</v>
      </c>
      <c r="C121" s="105">
        <f t="shared" si="71"/>
        <v>0</v>
      </c>
      <c r="D121" s="152">
        <f t="shared" si="74"/>
        <v>0</v>
      </c>
      <c r="E121" s="105">
        <f t="shared" si="72"/>
        <v>0</v>
      </c>
      <c r="F121" s="152">
        <f t="shared" si="75"/>
        <v>0</v>
      </c>
      <c r="G121" s="105">
        <f t="shared" si="76"/>
        <v>0</v>
      </c>
      <c r="H121" s="152">
        <f t="shared" si="77"/>
        <v>0</v>
      </c>
      <c r="I121" s="105">
        <f t="shared" si="78"/>
        <v>0</v>
      </c>
      <c r="J121" s="152">
        <f t="shared" si="79"/>
        <v>0</v>
      </c>
      <c r="K121" s="105">
        <f t="shared" si="80"/>
        <v>0</v>
      </c>
      <c r="L121" s="152">
        <f t="shared" si="81"/>
        <v>0</v>
      </c>
      <c r="M121" s="108">
        <f t="shared" si="82"/>
        <v>0</v>
      </c>
      <c r="O121" s="140"/>
      <c r="P121" s="141"/>
    </row>
    <row r="122" spans="1:16" x14ac:dyDescent="0.2">
      <c r="A122" s="150" t="s">
        <v>100</v>
      </c>
      <c r="B122" s="152">
        <f t="shared" si="83"/>
        <v>0</v>
      </c>
      <c r="C122" s="105">
        <f t="shared" si="71"/>
        <v>0</v>
      </c>
      <c r="D122" s="152">
        <f t="shared" si="74"/>
        <v>0</v>
      </c>
      <c r="E122" s="105">
        <f t="shared" si="72"/>
        <v>0</v>
      </c>
      <c r="F122" s="152">
        <f t="shared" si="75"/>
        <v>0</v>
      </c>
      <c r="G122" s="105">
        <f t="shared" si="76"/>
        <v>0</v>
      </c>
      <c r="H122" s="152">
        <f t="shared" si="77"/>
        <v>0</v>
      </c>
      <c r="I122" s="105">
        <f t="shared" si="78"/>
        <v>0</v>
      </c>
      <c r="J122" s="152">
        <f t="shared" si="79"/>
        <v>0</v>
      </c>
      <c r="K122" s="105">
        <f t="shared" si="80"/>
        <v>0</v>
      </c>
      <c r="L122" s="152">
        <f t="shared" si="81"/>
        <v>0</v>
      </c>
      <c r="M122" s="108">
        <f t="shared" si="82"/>
        <v>0</v>
      </c>
      <c r="O122" s="140"/>
      <c r="P122" s="141"/>
    </row>
    <row r="123" spans="1:16" x14ac:dyDescent="0.2">
      <c r="A123" s="150" t="s">
        <v>101</v>
      </c>
      <c r="B123" s="152">
        <f t="shared" si="83"/>
        <v>0</v>
      </c>
      <c r="C123" s="105">
        <f t="shared" si="71"/>
        <v>0</v>
      </c>
      <c r="D123" s="152">
        <f t="shared" si="74"/>
        <v>0</v>
      </c>
      <c r="E123" s="105">
        <f t="shared" si="72"/>
        <v>0</v>
      </c>
      <c r="F123" s="152">
        <f t="shared" si="75"/>
        <v>0</v>
      </c>
      <c r="G123" s="105">
        <f t="shared" si="76"/>
        <v>0</v>
      </c>
      <c r="H123" s="152">
        <f t="shared" si="77"/>
        <v>0</v>
      </c>
      <c r="I123" s="105">
        <f t="shared" si="78"/>
        <v>0</v>
      </c>
      <c r="J123" s="152">
        <f t="shared" si="79"/>
        <v>0</v>
      </c>
      <c r="K123" s="105">
        <f t="shared" si="80"/>
        <v>0</v>
      </c>
      <c r="L123" s="152">
        <f t="shared" si="81"/>
        <v>0</v>
      </c>
      <c r="M123" s="108">
        <f t="shared" si="82"/>
        <v>0</v>
      </c>
      <c r="O123" s="140"/>
      <c r="P123" s="141"/>
    </row>
    <row r="124" spans="1:16" ht="32.25" thickBot="1" x14ac:dyDescent="0.25">
      <c r="A124" s="156" t="s">
        <v>109</v>
      </c>
      <c r="B124" s="157">
        <f>B89-B113</f>
        <v>0</v>
      </c>
      <c r="C124" s="158" t="s">
        <v>11</v>
      </c>
      <c r="D124" s="157">
        <f>D89-D113</f>
        <v>0</v>
      </c>
      <c r="E124" s="158" t="s">
        <v>11</v>
      </c>
      <c r="F124" s="157">
        <f>F89-F113</f>
        <v>0</v>
      </c>
      <c r="G124" s="158" t="s">
        <v>11</v>
      </c>
      <c r="H124" s="157">
        <f>H89-H113</f>
        <v>0</v>
      </c>
      <c r="I124" s="158" t="s">
        <v>11</v>
      </c>
      <c r="J124" s="157">
        <f>J89-J113</f>
        <v>0</v>
      </c>
      <c r="K124" s="158" t="s">
        <v>11</v>
      </c>
      <c r="L124" s="157">
        <f>L89-L113</f>
        <v>0</v>
      </c>
      <c r="M124" s="159" t="s">
        <v>11</v>
      </c>
    </row>
    <row r="125" spans="1:16" x14ac:dyDescent="0.2">
      <c r="A125" s="142" t="s">
        <v>110</v>
      </c>
      <c r="B125" s="143">
        <f>'182 1 01 02040'!C6</f>
        <v>0</v>
      </c>
      <c r="C125" s="143" t="s">
        <v>11</v>
      </c>
      <c r="D125" s="143">
        <f>'182 1 01 02040'!E6</f>
        <v>0</v>
      </c>
      <c r="E125" s="143" t="s">
        <v>11</v>
      </c>
      <c r="F125" s="143">
        <f>'182 1 01 02040'!G6</f>
        <v>0</v>
      </c>
      <c r="G125" s="143" t="s">
        <v>11</v>
      </c>
      <c r="H125" s="143">
        <f>'182 1 01 02040'!I6</f>
        <v>0</v>
      </c>
      <c r="I125" s="143" t="s">
        <v>11</v>
      </c>
      <c r="J125" s="143">
        <f>'182 1 01 02040'!K6</f>
        <v>0</v>
      </c>
      <c r="K125" s="143" t="s">
        <v>11</v>
      </c>
      <c r="L125" s="143">
        <f>'182 1 01 02040'!M6</f>
        <v>0</v>
      </c>
      <c r="M125" s="144" t="s">
        <v>11</v>
      </c>
    </row>
    <row r="126" spans="1:16" ht="63" x14ac:dyDescent="0.2">
      <c r="A126" s="145" t="s">
        <v>103</v>
      </c>
      <c r="B126" s="46">
        <v>2E-3</v>
      </c>
      <c r="C126" s="46" t="s">
        <v>11</v>
      </c>
      <c r="D126" s="46">
        <v>2E-3</v>
      </c>
      <c r="E126" s="46" t="s">
        <v>11</v>
      </c>
      <c r="F126" s="46">
        <v>2E-3</v>
      </c>
      <c r="G126" s="46" t="s">
        <v>11</v>
      </c>
      <c r="H126" s="46">
        <v>2E-3</v>
      </c>
      <c r="I126" s="46" t="s">
        <v>11</v>
      </c>
      <c r="J126" s="46">
        <v>2E-3</v>
      </c>
      <c r="K126" s="46" t="s">
        <v>11</v>
      </c>
      <c r="L126" s="46">
        <v>2E-3</v>
      </c>
      <c r="M126" s="146" t="s">
        <v>11</v>
      </c>
    </row>
    <row r="127" spans="1:16" x14ac:dyDescent="0.2">
      <c r="A127" s="147" t="s">
        <v>104</v>
      </c>
      <c r="B127" s="148">
        <f>ROUND(B128+B129+B130+B131+B132+B133+B134+B135+B136+B137,0)</f>
        <v>0</v>
      </c>
      <c r="C127" s="148" t="s">
        <v>11</v>
      </c>
      <c r="D127" s="148">
        <f>ROUND(D128+D129+D130+D131+D132+D133+D134+D135+D136+D137,0)</f>
        <v>0</v>
      </c>
      <c r="E127" s="148" t="s">
        <v>11</v>
      </c>
      <c r="F127" s="148">
        <f>ROUND(F125*F126,0)</f>
        <v>0</v>
      </c>
      <c r="G127" s="148" t="s">
        <v>11</v>
      </c>
      <c r="H127" s="148">
        <f>ROUND(H125*H126,0)</f>
        <v>0</v>
      </c>
      <c r="I127" s="148" t="s">
        <v>11</v>
      </c>
      <c r="J127" s="148">
        <f>ROUND(J125*J126,0)</f>
        <v>0</v>
      </c>
      <c r="K127" s="148" t="s">
        <v>11</v>
      </c>
      <c r="L127" s="148">
        <f>ROUND(L125*L126,0)</f>
        <v>0</v>
      </c>
      <c r="M127" s="149" t="s">
        <v>11</v>
      </c>
    </row>
    <row r="128" spans="1:16" x14ac:dyDescent="0.2">
      <c r="A128" s="150" t="s">
        <v>92</v>
      </c>
      <c r="B128" s="138"/>
      <c r="C128" s="70">
        <f t="shared" ref="C128:C137" si="84">IF($B$19=0,0,B128/$B$19)</f>
        <v>0</v>
      </c>
      <c r="D128" s="138"/>
      <c r="E128" s="70">
        <f t="shared" ref="E128:E137" si="85">IF($D$19=0,0,D128/$D$19)</f>
        <v>0</v>
      </c>
      <c r="F128" s="138">
        <f>(ROUND(F$127*G128,0))</f>
        <v>0</v>
      </c>
      <c r="G128" s="70">
        <f>AVERAGE(C128,E128)</f>
        <v>0</v>
      </c>
      <c r="H128" s="138">
        <f>(ROUND(H$127*I128,0))</f>
        <v>0</v>
      </c>
      <c r="I128" s="70">
        <f>G128</f>
        <v>0</v>
      </c>
      <c r="J128" s="138">
        <f>(ROUND(J$127*K128,0))</f>
        <v>0</v>
      </c>
      <c r="K128" s="70">
        <f>I128</f>
        <v>0</v>
      </c>
      <c r="L128" s="138">
        <f>(ROUND(L$127*M128,0))</f>
        <v>0</v>
      </c>
      <c r="M128" s="151">
        <f>K128</f>
        <v>0</v>
      </c>
    </row>
    <row r="129" spans="1:13" x14ac:dyDescent="0.2">
      <c r="A129" s="150" t="s">
        <v>93</v>
      </c>
      <c r="B129" s="138"/>
      <c r="C129" s="70">
        <f t="shared" si="84"/>
        <v>0</v>
      </c>
      <c r="D129" s="138"/>
      <c r="E129" s="70">
        <f t="shared" si="85"/>
        <v>0</v>
      </c>
      <c r="F129" s="138">
        <f t="shared" ref="F129:H132" si="86">(ROUND(F$127*G129,0))</f>
        <v>0</v>
      </c>
      <c r="G129" s="70">
        <f t="shared" ref="G129:G137" si="87">AVERAGE(C129,E129)</f>
        <v>0</v>
      </c>
      <c r="H129" s="138">
        <f t="shared" si="86"/>
        <v>0</v>
      </c>
      <c r="I129" s="70">
        <f t="shared" ref="I129:I137" si="88">G129</f>
        <v>0</v>
      </c>
      <c r="J129" s="138">
        <f t="shared" ref="J129:J132" si="89">(ROUND(J$127*K129,0))</f>
        <v>0</v>
      </c>
      <c r="K129" s="70">
        <f t="shared" ref="K129:K137" si="90">I129</f>
        <v>0</v>
      </c>
      <c r="L129" s="138">
        <f t="shared" ref="L129:L132" si="91">(ROUND(L$127*M129,0))</f>
        <v>0</v>
      </c>
      <c r="M129" s="151">
        <f t="shared" ref="M129:M137" si="92">K129</f>
        <v>0</v>
      </c>
    </row>
    <row r="130" spans="1:13" x14ac:dyDescent="0.2">
      <c r="A130" s="150" t="s">
        <v>94</v>
      </c>
      <c r="B130" s="138"/>
      <c r="C130" s="70">
        <f t="shared" si="84"/>
        <v>0</v>
      </c>
      <c r="D130" s="138"/>
      <c r="E130" s="70">
        <f t="shared" si="85"/>
        <v>0</v>
      </c>
      <c r="F130" s="138">
        <f t="shared" si="86"/>
        <v>0</v>
      </c>
      <c r="G130" s="70">
        <f t="shared" si="87"/>
        <v>0</v>
      </c>
      <c r="H130" s="138">
        <f t="shared" si="86"/>
        <v>0</v>
      </c>
      <c r="I130" s="70">
        <f t="shared" si="88"/>
        <v>0</v>
      </c>
      <c r="J130" s="138">
        <f t="shared" si="89"/>
        <v>0</v>
      </c>
      <c r="K130" s="70">
        <f t="shared" si="90"/>
        <v>0</v>
      </c>
      <c r="L130" s="138">
        <f t="shared" si="91"/>
        <v>0</v>
      </c>
      <c r="M130" s="151">
        <f t="shared" si="92"/>
        <v>0</v>
      </c>
    </row>
    <row r="131" spans="1:13" x14ac:dyDescent="0.2">
      <c r="A131" s="150" t="s">
        <v>95</v>
      </c>
      <c r="B131" s="138"/>
      <c r="C131" s="70">
        <f t="shared" si="84"/>
        <v>0</v>
      </c>
      <c r="D131" s="138"/>
      <c r="E131" s="70">
        <f t="shared" si="85"/>
        <v>0</v>
      </c>
      <c r="F131" s="138">
        <f t="shared" si="86"/>
        <v>0</v>
      </c>
      <c r="G131" s="70">
        <f t="shared" si="87"/>
        <v>0</v>
      </c>
      <c r="H131" s="138">
        <f t="shared" si="86"/>
        <v>0</v>
      </c>
      <c r="I131" s="70">
        <f t="shared" si="88"/>
        <v>0</v>
      </c>
      <c r="J131" s="138">
        <f t="shared" si="89"/>
        <v>0</v>
      </c>
      <c r="K131" s="70">
        <f t="shared" si="90"/>
        <v>0</v>
      </c>
      <c r="L131" s="138">
        <f t="shared" si="91"/>
        <v>0</v>
      </c>
      <c r="M131" s="151">
        <f t="shared" si="92"/>
        <v>0</v>
      </c>
    </row>
    <row r="132" spans="1:13" x14ac:dyDescent="0.2">
      <c r="A132" s="150" t="s">
        <v>96</v>
      </c>
      <c r="B132" s="138"/>
      <c r="C132" s="70">
        <f t="shared" si="84"/>
        <v>0</v>
      </c>
      <c r="D132" s="138"/>
      <c r="E132" s="70">
        <f t="shared" si="85"/>
        <v>0</v>
      </c>
      <c r="F132" s="138">
        <f t="shared" si="86"/>
        <v>0</v>
      </c>
      <c r="G132" s="70">
        <f t="shared" si="87"/>
        <v>0</v>
      </c>
      <c r="H132" s="138">
        <f t="shared" si="86"/>
        <v>0</v>
      </c>
      <c r="I132" s="70">
        <f t="shared" si="88"/>
        <v>0</v>
      </c>
      <c r="J132" s="138">
        <f t="shared" si="89"/>
        <v>0</v>
      </c>
      <c r="K132" s="70">
        <f t="shared" si="90"/>
        <v>0</v>
      </c>
      <c r="L132" s="138">
        <f t="shared" si="91"/>
        <v>0</v>
      </c>
      <c r="M132" s="151">
        <f t="shared" si="92"/>
        <v>0</v>
      </c>
    </row>
    <row r="133" spans="1:13" x14ac:dyDescent="0.2">
      <c r="A133" s="150" t="s">
        <v>97</v>
      </c>
      <c r="B133" s="138"/>
      <c r="C133" s="70">
        <f t="shared" si="84"/>
        <v>0</v>
      </c>
      <c r="D133" s="138"/>
      <c r="E133" s="70">
        <f t="shared" si="85"/>
        <v>0</v>
      </c>
      <c r="F133" s="138">
        <f>(F127-F128-F129-F130-F131-F132-F134-F135-F136-F137)</f>
        <v>0</v>
      </c>
      <c r="G133" s="70">
        <f t="shared" si="87"/>
        <v>0</v>
      </c>
      <c r="H133" s="138">
        <f>(H127-H128-H129-H130-H131-H132-H134-H135-H136-H137)</f>
        <v>0</v>
      </c>
      <c r="I133" s="70">
        <f t="shared" si="88"/>
        <v>0</v>
      </c>
      <c r="J133" s="138">
        <f>(J127-J128-J129-J130-J131-J132-J134-J135-J136-J137)</f>
        <v>0</v>
      </c>
      <c r="K133" s="70">
        <f t="shared" si="90"/>
        <v>0</v>
      </c>
      <c r="L133" s="138">
        <f>(L127-L128-L129-L130-L131-L132-L134-L135-L136-L137)</f>
        <v>0</v>
      </c>
      <c r="M133" s="151">
        <f t="shared" si="92"/>
        <v>0</v>
      </c>
    </row>
    <row r="134" spans="1:13" x14ac:dyDescent="0.2">
      <c r="A134" s="150" t="s">
        <v>98</v>
      </c>
      <c r="B134" s="138"/>
      <c r="C134" s="70">
        <f t="shared" si="84"/>
        <v>0</v>
      </c>
      <c r="D134" s="138"/>
      <c r="E134" s="70">
        <f t="shared" si="85"/>
        <v>0</v>
      </c>
      <c r="F134" s="138">
        <f t="shared" ref="F134:H137" si="93">(ROUND(F$127*G134,0))</f>
        <v>0</v>
      </c>
      <c r="G134" s="70">
        <f t="shared" si="87"/>
        <v>0</v>
      </c>
      <c r="H134" s="138">
        <f t="shared" si="93"/>
        <v>0</v>
      </c>
      <c r="I134" s="70">
        <f t="shared" si="88"/>
        <v>0</v>
      </c>
      <c r="J134" s="138">
        <f t="shared" ref="J134:J137" si="94">(ROUND(J$127*K134,0))</f>
        <v>0</v>
      </c>
      <c r="K134" s="70">
        <f t="shared" si="90"/>
        <v>0</v>
      </c>
      <c r="L134" s="138">
        <f t="shared" ref="L134:L136" si="95">(ROUND(L$127*M134,0))</f>
        <v>0</v>
      </c>
      <c r="M134" s="151">
        <f t="shared" si="92"/>
        <v>0</v>
      </c>
    </row>
    <row r="135" spans="1:13" x14ac:dyDescent="0.2">
      <c r="A135" s="150" t="s">
        <v>99</v>
      </c>
      <c r="B135" s="138"/>
      <c r="C135" s="70">
        <f t="shared" si="84"/>
        <v>0</v>
      </c>
      <c r="D135" s="138"/>
      <c r="E135" s="70">
        <f t="shared" si="85"/>
        <v>0</v>
      </c>
      <c r="F135" s="138">
        <f t="shared" si="93"/>
        <v>0</v>
      </c>
      <c r="G135" s="70">
        <f t="shared" si="87"/>
        <v>0</v>
      </c>
      <c r="H135" s="138">
        <f t="shared" si="93"/>
        <v>0</v>
      </c>
      <c r="I135" s="70">
        <f t="shared" si="88"/>
        <v>0</v>
      </c>
      <c r="J135" s="138">
        <f t="shared" si="94"/>
        <v>0</v>
      </c>
      <c r="K135" s="70">
        <f t="shared" si="90"/>
        <v>0</v>
      </c>
      <c r="L135" s="138">
        <f t="shared" si="95"/>
        <v>0</v>
      </c>
      <c r="M135" s="151">
        <f t="shared" si="92"/>
        <v>0</v>
      </c>
    </row>
    <row r="136" spans="1:13" x14ac:dyDescent="0.2">
      <c r="A136" s="150" t="s">
        <v>100</v>
      </c>
      <c r="B136" s="138"/>
      <c r="C136" s="70">
        <f t="shared" si="84"/>
        <v>0</v>
      </c>
      <c r="D136" s="138"/>
      <c r="E136" s="70">
        <f t="shared" si="85"/>
        <v>0</v>
      </c>
      <c r="F136" s="138">
        <f t="shared" si="93"/>
        <v>0</v>
      </c>
      <c r="G136" s="70">
        <f t="shared" si="87"/>
        <v>0</v>
      </c>
      <c r="H136" s="138">
        <f t="shared" si="93"/>
        <v>0</v>
      </c>
      <c r="I136" s="70">
        <f t="shared" si="88"/>
        <v>0</v>
      </c>
      <c r="J136" s="138">
        <f t="shared" si="94"/>
        <v>0</v>
      </c>
      <c r="K136" s="70">
        <f t="shared" si="90"/>
        <v>0</v>
      </c>
      <c r="L136" s="138">
        <f t="shared" si="95"/>
        <v>0</v>
      </c>
      <c r="M136" s="151">
        <f t="shared" si="92"/>
        <v>0</v>
      </c>
    </row>
    <row r="137" spans="1:13" x14ac:dyDescent="0.2">
      <c r="A137" s="150" t="s">
        <v>101</v>
      </c>
      <c r="B137" s="138"/>
      <c r="C137" s="70">
        <f t="shared" si="84"/>
        <v>0</v>
      </c>
      <c r="D137" s="138"/>
      <c r="E137" s="70">
        <f t="shared" si="85"/>
        <v>0</v>
      </c>
      <c r="F137" s="138">
        <f t="shared" si="93"/>
        <v>0</v>
      </c>
      <c r="G137" s="70">
        <f t="shared" si="87"/>
        <v>0</v>
      </c>
      <c r="H137" s="138">
        <f t="shared" si="93"/>
        <v>0</v>
      </c>
      <c r="I137" s="70">
        <f t="shared" si="88"/>
        <v>0</v>
      </c>
      <c r="J137" s="138">
        <f t="shared" si="94"/>
        <v>0</v>
      </c>
      <c r="K137" s="70">
        <f t="shared" si="90"/>
        <v>0</v>
      </c>
      <c r="L137" s="138">
        <f>(ROUND(L$127*M137,0))</f>
        <v>0</v>
      </c>
      <c r="M137" s="151">
        <f t="shared" si="92"/>
        <v>0</v>
      </c>
    </row>
    <row r="138" spans="1:13" ht="31.5" x14ac:dyDescent="0.2">
      <c r="A138" s="147" t="s">
        <v>105</v>
      </c>
      <c r="B138" s="148"/>
      <c r="C138" s="148"/>
      <c r="D138" s="148"/>
      <c r="E138" s="148"/>
      <c r="F138" s="148">
        <f>F139+F140+F141+F142+F143+F144+F145+F146+F147+F148</f>
        <v>0</v>
      </c>
      <c r="G138" s="148"/>
      <c r="H138" s="148">
        <f>H139+H140+H141+H142+H143+H144+H145+H146+H147+H148</f>
        <v>0</v>
      </c>
      <c r="I138" s="148"/>
      <c r="J138" s="148">
        <f>J139+J140+J141+J142+J143+J144+J145+J146+J147+J148</f>
        <v>0</v>
      </c>
      <c r="K138" s="148"/>
      <c r="L138" s="148">
        <f>L139+L140+L141+L142+L143+L144+L145+L146+L147+L148</f>
        <v>0</v>
      </c>
      <c r="M138" s="149"/>
    </row>
    <row r="139" spans="1:13" x14ac:dyDescent="0.2">
      <c r="A139" s="150" t="s">
        <v>92</v>
      </c>
      <c r="B139" s="152"/>
      <c r="C139" s="105">
        <f t="shared" ref="C139:C148" si="96">IF($B$19=0,0,B139/$B$19)</f>
        <v>0</v>
      </c>
      <c r="D139" s="152"/>
      <c r="E139" s="105">
        <f t="shared" ref="E139:E148" si="97">IF($D$19=0,0,D139/$D$19)</f>
        <v>0</v>
      </c>
      <c r="F139" s="152"/>
      <c r="G139" s="105">
        <f>AVERAGE(C139,E139)</f>
        <v>0</v>
      </c>
      <c r="H139" s="152">
        <f t="shared" ref="H139:M148" si="98">F139</f>
        <v>0</v>
      </c>
      <c r="I139" s="105">
        <f t="shared" si="98"/>
        <v>0</v>
      </c>
      <c r="J139" s="152">
        <f t="shared" si="98"/>
        <v>0</v>
      </c>
      <c r="K139" s="105">
        <f t="shared" si="98"/>
        <v>0</v>
      </c>
      <c r="L139" s="152">
        <f t="shared" si="98"/>
        <v>0</v>
      </c>
      <c r="M139" s="108">
        <f t="shared" si="98"/>
        <v>0</v>
      </c>
    </row>
    <row r="140" spans="1:13" x14ac:dyDescent="0.2">
      <c r="A140" s="150" t="s">
        <v>93</v>
      </c>
      <c r="B140" s="152"/>
      <c r="C140" s="105">
        <f t="shared" si="96"/>
        <v>0</v>
      </c>
      <c r="D140" s="152"/>
      <c r="E140" s="105">
        <f t="shared" si="97"/>
        <v>0</v>
      </c>
      <c r="F140" s="152"/>
      <c r="G140" s="105">
        <f t="shared" ref="G140:G148" si="99">AVERAGE(C140,E140)</f>
        <v>0</v>
      </c>
      <c r="H140" s="152">
        <f t="shared" si="98"/>
        <v>0</v>
      </c>
      <c r="I140" s="105">
        <f t="shared" si="98"/>
        <v>0</v>
      </c>
      <c r="J140" s="152">
        <f t="shared" si="98"/>
        <v>0</v>
      </c>
      <c r="K140" s="105">
        <f t="shared" si="98"/>
        <v>0</v>
      </c>
      <c r="L140" s="152">
        <f t="shared" si="98"/>
        <v>0</v>
      </c>
      <c r="M140" s="108">
        <f t="shared" si="98"/>
        <v>0</v>
      </c>
    </row>
    <row r="141" spans="1:13" x14ac:dyDescent="0.2">
      <c r="A141" s="150" t="s">
        <v>94</v>
      </c>
      <c r="B141" s="152"/>
      <c r="C141" s="105">
        <f t="shared" si="96"/>
        <v>0</v>
      </c>
      <c r="D141" s="152"/>
      <c r="E141" s="105">
        <f t="shared" si="97"/>
        <v>0</v>
      </c>
      <c r="F141" s="152"/>
      <c r="G141" s="105">
        <f t="shared" si="99"/>
        <v>0</v>
      </c>
      <c r="H141" s="152">
        <f t="shared" si="98"/>
        <v>0</v>
      </c>
      <c r="I141" s="105">
        <f t="shared" si="98"/>
        <v>0</v>
      </c>
      <c r="J141" s="152">
        <f t="shared" si="98"/>
        <v>0</v>
      </c>
      <c r="K141" s="105">
        <f t="shared" si="98"/>
        <v>0</v>
      </c>
      <c r="L141" s="152">
        <f t="shared" si="98"/>
        <v>0</v>
      </c>
      <c r="M141" s="108">
        <f t="shared" si="98"/>
        <v>0</v>
      </c>
    </row>
    <row r="142" spans="1:13" x14ac:dyDescent="0.2">
      <c r="A142" s="150" t="s">
        <v>95</v>
      </c>
      <c r="B142" s="152"/>
      <c r="C142" s="105">
        <f t="shared" si="96"/>
        <v>0</v>
      </c>
      <c r="D142" s="152"/>
      <c r="E142" s="105">
        <f t="shared" si="97"/>
        <v>0</v>
      </c>
      <c r="F142" s="152"/>
      <c r="G142" s="105">
        <f t="shared" si="99"/>
        <v>0</v>
      </c>
      <c r="H142" s="152">
        <f t="shared" si="98"/>
        <v>0</v>
      </c>
      <c r="I142" s="105">
        <f t="shared" si="98"/>
        <v>0</v>
      </c>
      <c r="J142" s="152">
        <f t="shared" si="98"/>
        <v>0</v>
      </c>
      <c r="K142" s="105">
        <f t="shared" si="98"/>
        <v>0</v>
      </c>
      <c r="L142" s="152">
        <f t="shared" si="98"/>
        <v>0</v>
      </c>
      <c r="M142" s="108">
        <f t="shared" si="98"/>
        <v>0</v>
      </c>
    </row>
    <row r="143" spans="1:13" x14ac:dyDescent="0.2">
      <c r="A143" s="150" t="s">
        <v>96</v>
      </c>
      <c r="B143" s="152"/>
      <c r="C143" s="105">
        <f t="shared" si="96"/>
        <v>0</v>
      </c>
      <c r="D143" s="152"/>
      <c r="E143" s="105">
        <f t="shared" si="97"/>
        <v>0</v>
      </c>
      <c r="F143" s="152"/>
      <c r="G143" s="105">
        <f t="shared" si="99"/>
        <v>0</v>
      </c>
      <c r="H143" s="152">
        <f t="shared" si="98"/>
        <v>0</v>
      </c>
      <c r="I143" s="105">
        <f t="shared" si="98"/>
        <v>0</v>
      </c>
      <c r="J143" s="152">
        <f t="shared" si="98"/>
        <v>0</v>
      </c>
      <c r="K143" s="105">
        <f t="shared" si="98"/>
        <v>0</v>
      </c>
      <c r="L143" s="152">
        <f t="shared" si="98"/>
        <v>0</v>
      </c>
      <c r="M143" s="108">
        <f t="shared" si="98"/>
        <v>0</v>
      </c>
    </row>
    <row r="144" spans="1:13" x14ac:dyDescent="0.2">
      <c r="A144" s="150" t="s">
        <v>97</v>
      </c>
      <c r="B144" s="152"/>
      <c r="C144" s="105">
        <f t="shared" si="96"/>
        <v>0</v>
      </c>
      <c r="D144" s="152"/>
      <c r="E144" s="105">
        <f t="shared" si="97"/>
        <v>0</v>
      </c>
      <c r="F144" s="152"/>
      <c r="G144" s="105">
        <f t="shared" si="99"/>
        <v>0</v>
      </c>
      <c r="H144" s="152">
        <f t="shared" si="98"/>
        <v>0</v>
      </c>
      <c r="I144" s="105">
        <f t="shared" si="98"/>
        <v>0</v>
      </c>
      <c r="J144" s="152">
        <f t="shared" si="98"/>
        <v>0</v>
      </c>
      <c r="K144" s="105">
        <f t="shared" si="98"/>
        <v>0</v>
      </c>
      <c r="L144" s="152">
        <f t="shared" si="98"/>
        <v>0</v>
      </c>
      <c r="M144" s="108">
        <f t="shared" si="98"/>
        <v>0</v>
      </c>
    </row>
    <row r="145" spans="1:16" x14ac:dyDescent="0.2">
      <c r="A145" s="150" t="s">
        <v>98</v>
      </c>
      <c r="B145" s="152"/>
      <c r="C145" s="105">
        <f t="shared" si="96"/>
        <v>0</v>
      </c>
      <c r="D145" s="152"/>
      <c r="E145" s="105">
        <f t="shared" si="97"/>
        <v>0</v>
      </c>
      <c r="F145" s="152"/>
      <c r="G145" s="105">
        <f t="shared" si="99"/>
        <v>0</v>
      </c>
      <c r="H145" s="152">
        <f t="shared" si="98"/>
        <v>0</v>
      </c>
      <c r="I145" s="105">
        <f t="shared" si="98"/>
        <v>0</v>
      </c>
      <c r="J145" s="152">
        <f t="shared" si="98"/>
        <v>0</v>
      </c>
      <c r="K145" s="105">
        <f t="shared" si="98"/>
        <v>0</v>
      </c>
      <c r="L145" s="152">
        <f t="shared" si="98"/>
        <v>0</v>
      </c>
      <c r="M145" s="108">
        <f t="shared" si="98"/>
        <v>0</v>
      </c>
    </row>
    <row r="146" spans="1:16" x14ac:dyDescent="0.2">
      <c r="A146" s="150" t="s">
        <v>99</v>
      </c>
      <c r="B146" s="152"/>
      <c r="C146" s="105">
        <f t="shared" si="96"/>
        <v>0</v>
      </c>
      <c r="D146" s="152"/>
      <c r="E146" s="105">
        <f t="shared" si="97"/>
        <v>0</v>
      </c>
      <c r="F146" s="152"/>
      <c r="G146" s="105">
        <f t="shared" si="99"/>
        <v>0</v>
      </c>
      <c r="H146" s="152">
        <f t="shared" si="98"/>
        <v>0</v>
      </c>
      <c r="I146" s="105">
        <f t="shared" si="98"/>
        <v>0</v>
      </c>
      <c r="J146" s="152">
        <f t="shared" si="98"/>
        <v>0</v>
      </c>
      <c r="K146" s="105">
        <f t="shared" si="98"/>
        <v>0</v>
      </c>
      <c r="L146" s="152">
        <f t="shared" si="98"/>
        <v>0</v>
      </c>
      <c r="M146" s="108">
        <f t="shared" si="98"/>
        <v>0</v>
      </c>
    </row>
    <row r="147" spans="1:16" x14ac:dyDescent="0.2">
      <c r="A147" s="150" t="s">
        <v>100</v>
      </c>
      <c r="B147" s="152"/>
      <c r="C147" s="105">
        <f t="shared" si="96"/>
        <v>0</v>
      </c>
      <c r="D147" s="152"/>
      <c r="E147" s="105">
        <f t="shared" si="97"/>
        <v>0</v>
      </c>
      <c r="F147" s="152"/>
      <c r="G147" s="105">
        <f t="shared" si="99"/>
        <v>0</v>
      </c>
      <c r="H147" s="152">
        <f t="shared" si="98"/>
        <v>0</v>
      </c>
      <c r="I147" s="105">
        <f t="shared" si="98"/>
        <v>0</v>
      </c>
      <c r="J147" s="152">
        <f t="shared" si="98"/>
        <v>0</v>
      </c>
      <c r="K147" s="105">
        <f t="shared" si="98"/>
        <v>0</v>
      </c>
      <c r="L147" s="152">
        <f t="shared" si="98"/>
        <v>0</v>
      </c>
      <c r="M147" s="108">
        <f t="shared" si="98"/>
        <v>0</v>
      </c>
    </row>
    <row r="148" spans="1:16" x14ac:dyDescent="0.2">
      <c r="A148" s="150" t="s">
        <v>101</v>
      </c>
      <c r="B148" s="152"/>
      <c r="C148" s="105">
        <f t="shared" si="96"/>
        <v>0</v>
      </c>
      <c r="D148" s="152"/>
      <c r="E148" s="105">
        <f t="shared" si="97"/>
        <v>0</v>
      </c>
      <c r="F148" s="152"/>
      <c r="G148" s="105">
        <f t="shared" si="99"/>
        <v>0</v>
      </c>
      <c r="H148" s="152">
        <f t="shared" si="98"/>
        <v>0</v>
      </c>
      <c r="I148" s="105">
        <f t="shared" si="98"/>
        <v>0</v>
      </c>
      <c r="J148" s="152">
        <f t="shared" si="98"/>
        <v>0</v>
      </c>
      <c r="K148" s="105">
        <f t="shared" si="98"/>
        <v>0</v>
      </c>
      <c r="L148" s="152">
        <f t="shared" si="98"/>
        <v>0</v>
      </c>
      <c r="M148" s="108">
        <f t="shared" si="98"/>
        <v>0</v>
      </c>
    </row>
    <row r="149" spans="1:16" x14ac:dyDescent="0.2">
      <c r="A149" s="155" t="s">
        <v>106</v>
      </c>
      <c r="B149" s="148">
        <f>SUM(B150:B159)</f>
        <v>0</v>
      </c>
      <c r="C149" s="148"/>
      <c r="D149" s="148">
        <f>SUM(D150:D159)</f>
        <v>0</v>
      </c>
      <c r="E149" s="148"/>
      <c r="F149" s="148">
        <f>SUM(F150:F159)</f>
        <v>0</v>
      </c>
      <c r="G149" s="148"/>
      <c r="H149" s="148">
        <f>SUM(H150:H159)</f>
        <v>0</v>
      </c>
      <c r="I149" s="148"/>
      <c r="J149" s="148">
        <f>SUM(J150:J159)</f>
        <v>0</v>
      </c>
      <c r="K149" s="148"/>
      <c r="L149" s="148">
        <f>SUM(L150:L159)</f>
        <v>0</v>
      </c>
      <c r="M149" s="149"/>
      <c r="O149" s="140"/>
      <c r="P149" s="141"/>
    </row>
    <row r="150" spans="1:16" x14ac:dyDescent="0.2">
      <c r="A150" s="150" t="s">
        <v>92</v>
      </c>
      <c r="B150" s="152">
        <f>B128+B139</f>
        <v>0</v>
      </c>
      <c r="C150" s="105">
        <f t="shared" ref="C150:C159" si="100">IF($B$19=0,0,B150/$B$19)</f>
        <v>0</v>
      </c>
      <c r="D150" s="152">
        <f>D128+D139</f>
        <v>0</v>
      </c>
      <c r="E150" s="105">
        <f t="shared" ref="E150:E159" si="101">IF($D$19=0,0,D150/$D$19)</f>
        <v>0</v>
      </c>
      <c r="F150" s="152">
        <f>F128+F139</f>
        <v>0</v>
      </c>
      <c r="G150" s="105">
        <f>AVERAGE(C150,E150)</f>
        <v>0</v>
      </c>
      <c r="H150" s="152">
        <f>H128+H139</f>
        <v>0</v>
      </c>
      <c r="I150" s="105">
        <f>G150</f>
        <v>0</v>
      </c>
      <c r="J150" s="152">
        <f>J128+J139</f>
        <v>0</v>
      </c>
      <c r="K150" s="105">
        <f>I150</f>
        <v>0</v>
      </c>
      <c r="L150" s="152">
        <f>L128+L139</f>
        <v>0</v>
      </c>
      <c r="M150" s="108">
        <f>K150</f>
        <v>0</v>
      </c>
      <c r="O150" s="140"/>
      <c r="P150" s="141"/>
    </row>
    <row r="151" spans="1:16" x14ac:dyDescent="0.2">
      <c r="A151" s="150" t="s">
        <v>93</v>
      </c>
      <c r="B151" s="152">
        <f t="shared" ref="B151" si="102">B129+B140</f>
        <v>0</v>
      </c>
      <c r="C151" s="105">
        <f t="shared" si="100"/>
        <v>0</v>
      </c>
      <c r="D151" s="152">
        <f t="shared" ref="D151:D159" si="103">D129+D140</f>
        <v>0</v>
      </c>
      <c r="E151" s="105">
        <f t="shared" si="101"/>
        <v>0</v>
      </c>
      <c r="F151" s="152">
        <f t="shared" ref="F151:F159" si="104">F129+F140</f>
        <v>0</v>
      </c>
      <c r="G151" s="105">
        <f t="shared" ref="G151:G159" si="105">AVERAGE(C151,E151)</f>
        <v>0</v>
      </c>
      <c r="H151" s="152">
        <f t="shared" ref="H151:H159" si="106">H129+H140</f>
        <v>0</v>
      </c>
      <c r="I151" s="105">
        <f t="shared" ref="I151:I159" si="107">G151</f>
        <v>0</v>
      </c>
      <c r="J151" s="152">
        <f t="shared" ref="J151:J159" si="108">J129+J140</f>
        <v>0</v>
      </c>
      <c r="K151" s="105">
        <f t="shared" ref="K151:K159" si="109">I151</f>
        <v>0</v>
      </c>
      <c r="L151" s="152">
        <f t="shared" ref="L151:L159" si="110">L129+L140</f>
        <v>0</v>
      </c>
      <c r="M151" s="108">
        <f t="shared" ref="M151:M159" si="111">K151</f>
        <v>0</v>
      </c>
      <c r="O151" s="140"/>
      <c r="P151" s="141"/>
    </row>
    <row r="152" spans="1:16" x14ac:dyDescent="0.2">
      <c r="A152" s="150" t="s">
        <v>94</v>
      </c>
      <c r="B152" s="152">
        <f>B130+B141</f>
        <v>0</v>
      </c>
      <c r="C152" s="105">
        <f t="shared" si="100"/>
        <v>0</v>
      </c>
      <c r="D152" s="152">
        <f t="shared" si="103"/>
        <v>0</v>
      </c>
      <c r="E152" s="105">
        <f t="shared" si="101"/>
        <v>0</v>
      </c>
      <c r="F152" s="152">
        <f t="shared" si="104"/>
        <v>0</v>
      </c>
      <c r="G152" s="105">
        <f t="shared" si="105"/>
        <v>0</v>
      </c>
      <c r="H152" s="152">
        <f t="shared" si="106"/>
        <v>0</v>
      </c>
      <c r="I152" s="105">
        <f t="shared" si="107"/>
        <v>0</v>
      </c>
      <c r="J152" s="152">
        <f t="shared" si="108"/>
        <v>0</v>
      </c>
      <c r="K152" s="105">
        <f t="shared" si="109"/>
        <v>0</v>
      </c>
      <c r="L152" s="152">
        <f t="shared" si="110"/>
        <v>0</v>
      </c>
      <c r="M152" s="108">
        <f t="shared" si="111"/>
        <v>0</v>
      </c>
      <c r="O152" s="140"/>
      <c r="P152" s="141"/>
    </row>
    <row r="153" spans="1:16" x14ac:dyDescent="0.2">
      <c r="A153" s="150" t="s">
        <v>95</v>
      </c>
      <c r="B153" s="152">
        <f t="shared" ref="B153:B159" si="112">B131+B142</f>
        <v>0</v>
      </c>
      <c r="C153" s="105">
        <f t="shared" si="100"/>
        <v>0</v>
      </c>
      <c r="D153" s="152">
        <f t="shared" si="103"/>
        <v>0</v>
      </c>
      <c r="E153" s="105">
        <f t="shared" si="101"/>
        <v>0</v>
      </c>
      <c r="F153" s="152">
        <f t="shared" si="104"/>
        <v>0</v>
      </c>
      <c r="G153" s="105">
        <f t="shared" si="105"/>
        <v>0</v>
      </c>
      <c r="H153" s="152">
        <f t="shared" si="106"/>
        <v>0</v>
      </c>
      <c r="I153" s="105">
        <f t="shared" si="107"/>
        <v>0</v>
      </c>
      <c r="J153" s="152">
        <f t="shared" si="108"/>
        <v>0</v>
      </c>
      <c r="K153" s="105">
        <f t="shared" si="109"/>
        <v>0</v>
      </c>
      <c r="L153" s="152">
        <f t="shared" si="110"/>
        <v>0</v>
      </c>
      <c r="M153" s="108">
        <f t="shared" si="111"/>
        <v>0</v>
      </c>
      <c r="O153" s="140"/>
      <c r="P153" s="141"/>
    </row>
    <row r="154" spans="1:16" x14ac:dyDescent="0.2">
      <c r="A154" s="150" t="s">
        <v>96</v>
      </c>
      <c r="B154" s="152">
        <f t="shared" si="112"/>
        <v>0</v>
      </c>
      <c r="C154" s="105">
        <f t="shared" si="100"/>
        <v>0</v>
      </c>
      <c r="D154" s="152">
        <f t="shared" si="103"/>
        <v>0</v>
      </c>
      <c r="E154" s="105">
        <f t="shared" si="101"/>
        <v>0</v>
      </c>
      <c r="F154" s="152">
        <f t="shared" si="104"/>
        <v>0</v>
      </c>
      <c r="G154" s="105">
        <f t="shared" si="105"/>
        <v>0</v>
      </c>
      <c r="H154" s="152">
        <f t="shared" si="106"/>
        <v>0</v>
      </c>
      <c r="I154" s="105">
        <f t="shared" si="107"/>
        <v>0</v>
      </c>
      <c r="J154" s="152">
        <f t="shared" si="108"/>
        <v>0</v>
      </c>
      <c r="K154" s="105">
        <f t="shared" si="109"/>
        <v>0</v>
      </c>
      <c r="L154" s="152">
        <f t="shared" si="110"/>
        <v>0</v>
      </c>
      <c r="M154" s="108">
        <f t="shared" si="111"/>
        <v>0</v>
      </c>
      <c r="O154" s="140"/>
      <c r="P154" s="141"/>
    </row>
    <row r="155" spans="1:16" x14ac:dyDescent="0.2">
      <c r="A155" s="150" t="s">
        <v>97</v>
      </c>
      <c r="B155" s="152">
        <f t="shared" si="112"/>
        <v>0</v>
      </c>
      <c r="C155" s="105">
        <f t="shared" si="100"/>
        <v>0</v>
      </c>
      <c r="D155" s="152">
        <f t="shared" si="103"/>
        <v>0</v>
      </c>
      <c r="E155" s="105">
        <f t="shared" si="101"/>
        <v>0</v>
      </c>
      <c r="F155" s="152">
        <f t="shared" si="104"/>
        <v>0</v>
      </c>
      <c r="G155" s="105">
        <f t="shared" si="105"/>
        <v>0</v>
      </c>
      <c r="H155" s="152">
        <f t="shared" si="106"/>
        <v>0</v>
      </c>
      <c r="I155" s="105">
        <f t="shared" si="107"/>
        <v>0</v>
      </c>
      <c r="J155" s="152">
        <f t="shared" si="108"/>
        <v>0</v>
      </c>
      <c r="K155" s="105">
        <f t="shared" si="109"/>
        <v>0</v>
      </c>
      <c r="L155" s="152">
        <f t="shared" si="110"/>
        <v>0</v>
      </c>
      <c r="M155" s="108">
        <f t="shared" si="111"/>
        <v>0</v>
      </c>
      <c r="O155" s="140"/>
      <c r="P155" s="141"/>
    </row>
    <row r="156" spans="1:16" x14ac:dyDescent="0.2">
      <c r="A156" s="150" t="s">
        <v>98</v>
      </c>
      <c r="B156" s="152">
        <f t="shared" si="112"/>
        <v>0</v>
      </c>
      <c r="C156" s="105">
        <f t="shared" si="100"/>
        <v>0</v>
      </c>
      <c r="D156" s="152">
        <f t="shared" si="103"/>
        <v>0</v>
      </c>
      <c r="E156" s="105">
        <f t="shared" si="101"/>
        <v>0</v>
      </c>
      <c r="F156" s="152">
        <f t="shared" si="104"/>
        <v>0</v>
      </c>
      <c r="G156" s="105">
        <f t="shared" si="105"/>
        <v>0</v>
      </c>
      <c r="H156" s="152">
        <f t="shared" si="106"/>
        <v>0</v>
      </c>
      <c r="I156" s="105">
        <f t="shared" si="107"/>
        <v>0</v>
      </c>
      <c r="J156" s="152">
        <f t="shared" si="108"/>
        <v>0</v>
      </c>
      <c r="K156" s="105">
        <f t="shared" si="109"/>
        <v>0</v>
      </c>
      <c r="L156" s="152">
        <f t="shared" si="110"/>
        <v>0</v>
      </c>
      <c r="M156" s="108">
        <f t="shared" si="111"/>
        <v>0</v>
      </c>
      <c r="O156" s="140"/>
      <c r="P156" s="141"/>
    </row>
    <row r="157" spans="1:16" x14ac:dyDescent="0.2">
      <c r="A157" s="150" t="s">
        <v>99</v>
      </c>
      <c r="B157" s="152">
        <f t="shared" si="112"/>
        <v>0</v>
      </c>
      <c r="C157" s="105">
        <f t="shared" si="100"/>
        <v>0</v>
      </c>
      <c r="D157" s="152">
        <f t="shared" si="103"/>
        <v>0</v>
      </c>
      <c r="E157" s="105">
        <f t="shared" si="101"/>
        <v>0</v>
      </c>
      <c r="F157" s="152">
        <f t="shared" si="104"/>
        <v>0</v>
      </c>
      <c r="G157" s="105">
        <f t="shared" si="105"/>
        <v>0</v>
      </c>
      <c r="H157" s="152">
        <f t="shared" si="106"/>
        <v>0</v>
      </c>
      <c r="I157" s="105">
        <f t="shared" si="107"/>
        <v>0</v>
      </c>
      <c r="J157" s="152">
        <f t="shared" si="108"/>
        <v>0</v>
      </c>
      <c r="K157" s="105">
        <f t="shared" si="109"/>
        <v>0</v>
      </c>
      <c r="L157" s="152">
        <f t="shared" si="110"/>
        <v>0</v>
      </c>
      <c r="M157" s="108">
        <f t="shared" si="111"/>
        <v>0</v>
      </c>
      <c r="O157" s="140"/>
      <c r="P157" s="141"/>
    </row>
    <row r="158" spans="1:16" x14ac:dyDescent="0.2">
      <c r="A158" s="150" t="s">
        <v>100</v>
      </c>
      <c r="B158" s="152">
        <f t="shared" si="112"/>
        <v>0</v>
      </c>
      <c r="C158" s="105">
        <f t="shared" si="100"/>
        <v>0</v>
      </c>
      <c r="D158" s="152">
        <f t="shared" si="103"/>
        <v>0</v>
      </c>
      <c r="E158" s="105">
        <f t="shared" si="101"/>
        <v>0</v>
      </c>
      <c r="F158" s="152">
        <f t="shared" si="104"/>
        <v>0</v>
      </c>
      <c r="G158" s="105">
        <f t="shared" si="105"/>
        <v>0</v>
      </c>
      <c r="H158" s="152">
        <f t="shared" si="106"/>
        <v>0</v>
      </c>
      <c r="I158" s="105">
        <f t="shared" si="107"/>
        <v>0</v>
      </c>
      <c r="J158" s="152">
        <f t="shared" si="108"/>
        <v>0</v>
      </c>
      <c r="K158" s="105">
        <f t="shared" si="109"/>
        <v>0</v>
      </c>
      <c r="L158" s="152">
        <f t="shared" si="110"/>
        <v>0</v>
      </c>
      <c r="M158" s="108">
        <f t="shared" si="111"/>
        <v>0</v>
      </c>
      <c r="O158" s="140"/>
      <c r="P158" s="141"/>
    </row>
    <row r="159" spans="1:16" x14ac:dyDescent="0.2">
      <c r="A159" s="150" t="s">
        <v>101</v>
      </c>
      <c r="B159" s="152">
        <f t="shared" si="112"/>
        <v>0</v>
      </c>
      <c r="C159" s="105">
        <f t="shared" si="100"/>
        <v>0</v>
      </c>
      <c r="D159" s="152">
        <f t="shared" si="103"/>
        <v>0</v>
      </c>
      <c r="E159" s="105">
        <f t="shared" si="101"/>
        <v>0</v>
      </c>
      <c r="F159" s="152">
        <f t="shared" si="104"/>
        <v>0</v>
      </c>
      <c r="G159" s="105">
        <f t="shared" si="105"/>
        <v>0</v>
      </c>
      <c r="H159" s="152">
        <f t="shared" si="106"/>
        <v>0</v>
      </c>
      <c r="I159" s="105">
        <f t="shared" si="107"/>
        <v>0</v>
      </c>
      <c r="J159" s="152">
        <f t="shared" si="108"/>
        <v>0</v>
      </c>
      <c r="K159" s="105">
        <f t="shared" si="109"/>
        <v>0</v>
      </c>
      <c r="L159" s="152">
        <f t="shared" si="110"/>
        <v>0</v>
      </c>
      <c r="M159" s="108">
        <f t="shared" si="111"/>
        <v>0</v>
      </c>
      <c r="O159" s="140"/>
      <c r="P159" s="141"/>
    </row>
    <row r="160" spans="1:16" ht="32.25" thickBot="1" x14ac:dyDescent="0.25">
      <c r="A160" s="156" t="s">
        <v>111</v>
      </c>
      <c r="B160" s="157">
        <f>B125-B149</f>
        <v>0</v>
      </c>
      <c r="C160" s="160" t="s">
        <v>11</v>
      </c>
      <c r="D160" s="157">
        <f>D125-D149</f>
        <v>0</v>
      </c>
      <c r="E160" s="160" t="s">
        <v>11</v>
      </c>
      <c r="F160" s="157">
        <f>F125-F149</f>
        <v>0</v>
      </c>
      <c r="G160" s="160" t="s">
        <v>11</v>
      </c>
      <c r="H160" s="157">
        <f>H125-H149</f>
        <v>0</v>
      </c>
      <c r="I160" s="160" t="s">
        <v>11</v>
      </c>
      <c r="J160" s="157">
        <f>J125-J149</f>
        <v>0</v>
      </c>
      <c r="K160" s="160" t="s">
        <v>11</v>
      </c>
      <c r="L160" s="157">
        <f>L125-L149</f>
        <v>0</v>
      </c>
      <c r="M160" s="161" t="s">
        <v>11</v>
      </c>
    </row>
    <row r="161" spans="1:13" x14ac:dyDescent="0.2">
      <c r="A161" s="142" t="s">
        <v>112</v>
      </c>
      <c r="B161" s="143">
        <f>'182 1 01 02080'!B21</f>
        <v>0</v>
      </c>
      <c r="C161" s="143" t="s">
        <v>11</v>
      </c>
      <c r="D161" s="143">
        <f>'182 1 01 02080'!C21</f>
        <v>0</v>
      </c>
      <c r="E161" s="143" t="s">
        <v>11</v>
      </c>
      <c r="F161" s="143">
        <f>'182 1 01 02080'!E21</f>
        <v>0</v>
      </c>
      <c r="G161" s="143" t="s">
        <v>11</v>
      </c>
      <c r="H161" s="143">
        <f>'182 1 01 02080'!G21</f>
        <v>0</v>
      </c>
      <c r="I161" s="143" t="s">
        <v>11</v>
      </c>
      <c r="J161" s="143">
        <f>'182 1 01 02080'!I21</f>
        <v>0</v>
      </c>
      <c r="K161" s="143" t="s">
        <v>11</v>
      </c>
      <c r="L161" s="143">
        <f>'182 1 01 02080'!K21</f>
        <v>0</v>
      </c>
      <c r="M161" s="144" t="s">
        <v>11</v>
      </c>
    </row>
    <row r="162" spans="1:13" ht="63" x14ac:dyDescent="0.2">
      <c r="A162" s="145" t="s">
        <v>103</v>
      </c>
      <c r="B162" s="46">
        <v>2E-3</v>
      </c>
      <c r="C162" s="46" t="s">
        <v>11</v>
      </c>
      <c r="D162" s="46">
        <v>2E-3</v>
      </c>
      <c r="E162" s="46" t="s">
        <v>11</v>
      </c>
      <c r="F162" s="46">
        <v>2E-3</v>
      </c>
      <c r="G162" s="46" t="s">
        <v>11</v>
      </c>
      <c r="H162" s="46">
        <v>2E-3</v>
      </c>
      <c r="I162" s="46" t="s">
        <v>11</v>
      </c>
      <c r="J162" s="46">
        <v>2E-3</v>
      </c>
      <c r="K162" s="46" t="s">
        <v>11</v>
      </c>
      <c r="L162" s="46">
        <v>2E-3</v>
      </c>
      <c r="M162" s="146" t="s">
        <v>11</v>
      </c>
    </row>
    <row r="163" spans="1:13" x14ac:dyDescent="0.2">
      <c r="A163" s="147" t="s">
        <v>104</v>
      </c>
      <c r="B163" s="148">
        <f>ROUND(B164+B165+B166+B167+B168+B169+B170+B171+B172+B173,0)</f>
        <v>0</v>
      </c>
      <c r="C163" s="148" t="s">
        <v>11</v>
      </c>
      <c r="D163" s="148">
        <f>ROUND(D164+D165+D166+D167+D168+D169+D170+D171+D172+D173,0)</f>
        <v>0</v>
      </c>
      <c r="E163" s="148" t="s">
        <v>11</v>
      </c>
      <c r="F163" s="148">
        <f>ROUND(F161*F162,0)</f>
        <v>0</v>
      </c>
      <c r="G163" s="148" t="s">
        <v>11</v>
      </c>
      <c r="H163" s="148">
        <f>ROUND(H161*H162,0)</f>
        <v>0</v>
      </c>
      <c r="I163" s="148" t="s">
        <v>11</v>
      </c>
      <c r="J163" s="148">
        <f>ROUND(J161*J162,0)</f>
        <v>0</v>
      </c>
      <c r="K163" s="148" t="s">
        <v>11</v>
      </c>
      <c r="L163" s="148">
        <f>ROUND(L161*L162,0)</f>
        <v>0</v>
      </c>
      <c r="M163" s="149" t="s">
        <v>11</v>
      </c>
    </row>
    <row r="164" spans="1:13" x14ac:dyDescent="0.2">
      <c r="A164" s="150" t="s">
        <v>92</v>
      </c>
      <c r="B164" s="138"/>
      <c r="C164" s="70">
        <f t="shared" ref="C164:C173" si="113">IF($B$19=0,0,B164/$B$19)</f>
        <v>0</v>
      </c>
      <c r="D164" s="138"/>
      <c r="E164" s="70">
        <f t="shared" ref="E164:E173" si="114">IF($D$19=0,0,D164/$D$19)</f>
        <v>0</v>
      </c>
      <c r="F164" s="138">
        <f>(ROUND(F$163*G164,0))</f>
        <v>0</v>
      </c>
      <c r="G164" s="70">
        <f>AVERAGE(C164,E164)</f>
        <v>0</v>
      </c>
      <c r="H164" s="138">
        <f>(ROUND(H$163*I164,0))</f>
        <v>0</v>
      </c>
      <c r="I164" s="70">
        <f>G164</f>
        <v>0</v>
      </c>
      <c r="J164" s="138">
        <f>(ROUND(J$163*K164,0))</f>
        <v>0</v>
      </c>
      <c r="K164" s="70">
        <f>I164</f>
        <v>0</v>
      </c>
      <c r="L164" s="138">
        <f>(ROUND(L$163*M164,0))</f>
        <v>0</v>
      </c>
      <c r="M164" s="151">
        <f>K164</f>
        <v>0</v>
      </c>
    </row>
    <row r="165" spans="1:13" x14ac:dyDescent="0.2">
      <c r="A165" s="150" t="s">
        <v>93</v>
      </c>
      <c r="B165" s="138"/>
      <c r="C165" s="70">
        <f t="shared" si="113"/>
        <v>0</v>
      </c>
      <c r="D165" s="138"/>
      <c r="E165" s="70">
        <f t="shared" si="114"/>
        <v>0</v>
      </c>
      <c r="F165" s="138">
        <f t="shared" ref="F165:H168" si="115">(ROUND(F$163*G165,0))</f>
        <v>0</v>
      </c>
      <c r="G165" s="70">
        <f t="shared" ref="G165:G173" si="116">AVERAGE(C165,E165)</f>
        <v>0</v>
      </c>
      <c r="H165" s="138">
        <f t="shared" si="115"/>
        <v>0</v>
      </c>
      <c r="I165" s="70">
        <f t="shared" ref="I165:I173" si="117">G165</f>
        <v>0</v>
      </c>
      <c r="J165" s="138">
        <f t="shared" ref="J165:J168" si="118">(ROUND(J$163*K165,0))</f>
        <v>0</v>
      </c>
      <c r="K165" s="70">
        <f t="shared" ref="K165:K173" si="119">I165</f>
        <v>0</v>
      </c>
      <c r="L165" s="138">
        <f t="shared" ref="L165:L168" si="120">(ROUND(L$163*M165,0))</f>
        <v>0</v>
      </c>
      <c r="M165" s="151">
        <f t="shared" ref="M165:M173" si="121">K165</f>
        <v>0</v>
      </c>
    </row>
    <row r="166" spans="1:13" x14ac:dyDescent="0.2">
      <c r="A166" s="150" t="s">
        <v>94</v>
      </c>
      <c r="B166" s="138"/>
      <c r="C166" s="70">
        <f t="shared" si="113"/>
        <v>0</v>
      </c>
      <c r="D166" s="138"/>
      <c r="E166" s="70">
        <f t="shared" si="114"/>
        <v>0</v>
      </c>
      <c r="F166" s="138">
        <f t="shared" si="115"/>
        <v>0</v>
      </c>
      <c r="G166" s="70">
        <f t="shared" si="116"/>
        <v>0</v>
      </c>
      <c r="H166" s="138">
        <f t="shared" si="115"/>
        <v>0</v>
      </c>
      <c r="I166" s="70">
        <f t="shared" si="117"/>
        <v>0</v>
      </c>
      <c r="J166" s="138">
        <f t="shared" si="118"/>
        <v>0</v>
      </c>
      <c r="K166" s="70">
        <f t="shared" si="119"/>
        <v>0</v>
      </c>
      <c r="L166" s="138">
        <f t="shared" si="120"/>
        <v>0</v>
      </c>
      <c r="M166" s="151">
        <f t="shared" si="121"/>
        <v>0</v>
      </c>
    </row>
    <row r="167" spans="1:13" x14ac:dyDescent="0.2">
      <c r="A167" s="150" t="s">
        <v>95</v>
      </c>
      <c r="B167" s="138"/>
      <c r="C167" s="70">
        <f t="shared" si="113"/>
        <v>0</v>
      </c>
      <c r="D167" s="138"/>
      <c r="E167" s="70">
        <f t="shared" si="114"/>
        <v>0</v>
      </c>
      <c r="F167" s="138">
        <f t="shared" si="115"/>
        <v>0</v>
      </c>
      <c r="G167" s="70">
        <f t="shared" si="116"/>
        <v>0</v>
      </c>
      <c r="H167" s="138">
        <f t="shared" si="115"/>
        <v>0</v>
      </c>
      <c r="I167" s="70">
        <f t="shared" si="117"/>
        <v>0</v>
      </c>
      <c r="J167" s="138">
        <f t="shared" si="118"/>
        <v>0</v>
      </c>
      <c r="K167" s="70">
        <f t="shared" si="119"/>
        <v>0</v>
      </c>
      <c r="L167" s="138">
        <f t="shared" si="120"/>
        <v>0</v>
      </c>
      <c r="M167" s="151">
        <f t="shared" si="121"/>
        <v>0</v>
      </c>
    </row>
    <row r="168" spans="1:13" x14ac:dyDescent="0.2">
      <c r="A168" s="150" t="s">
        <v>96</v>
      </c>
      <c r="B168" s="138"/>
      <c r="C168" s="70">
        <f t="shared" si="113"/>
        <v>0</v>
      </c>
      <c r="D168" s="138"/>
      <c r="E168" s="70">
        <f t="shared" si="114"/>
        <v>0</v>
      </c>
      <c r="F168" s="138">
        <f t="shared" si="115"/>
        <v>0</v>
      </c>
      <c r="G168" s="70">
        <f t="shared" si="116"/>
        <v>0</v>
      </c>
      <c r="H168" s="138">
        <f t="shared" si="115"/>
        <v>0</v>
      </c>
      <c r="I168" s="70">
        <f t="shared" si="117"/>
        <v>0</v>
      </c>
      <c r="J168" s="138">
        <f t="shared" si="118"/>
        <v>0</v>
      </c>
      <c r="K168" s="70">
        <f t="shared" si="119"/>
        <v>0</v>
      </c>
      <c r="L168" s="138">
        <f t="shared" si="120"/>
        <v>0</v>
      </c>
      <c r="M168" s="151">
        <f t="shared" si="121"/>
        <v>0</v>
      </c>
    </row>
    <row r="169" spans="1:13" x14ac:dyDescent="0.2">
      <c r="A169" s="150" t="s">
        <v>97</v>
      </c>
      <c r="B169" s="138"/>
      <c r="C169" s="70">
        <f t="shared" si="113"/>
        <v>0</v>
      </c>
      <c r="D169" s="138"/>
      <c r="E169" s="70">
        <f t="shared" si="114"/>
        <v>0</v>
      </c>
      <c r="F169" s="138">
        <f>(F163-F164-F165-F166-F167-F168-F170-F171-F172-F173)</f>
        <v>0</v>
      </c>
      <c r="G169" s="70">
        <f t="shared" si="116"/>
        <v>0</v>
      </c>
      <c r="H169" s="138">
        <f>(H163-H164-H165-H166-H167-H168-H170-H171-H172-H173)</f>
        <v>0</v>
      </c>
      <c r="I169" s="70">
        <f t="shared" si="117"/>
        <v>0</v>
      </c>
      <c r="J169" s="138">
        <f>(J163-J164-J165-J166-J167-J168-J170-J171-J172-J173)</f>
        <v>0</v>
      </c>
      <c r="K169" s="70">
        <f t="shared" si="119"/>
        <v>0</v>
      </c>
      <c r="L169" s="138">
        <f>(L163-L164-L165-L166-L167-L168-L170-L171-L172-L173)</f>
        <v>0</v>
      </c>
      <c r="M169" s="151">
        <f t="shared" si="121"/>
        <v>0</v>
      </c>
    </row>
    <row r="170" spans="1:13" x14ac:dyDescent="0.2">
      <c r="A170" s="150" t="s">
        <v>98</v>
      </c>
      <c r="B170" s="138"/>
      <c r="C170" s="70">
        <f t="shared" si="113"/>
        <v>0</v>
      </c>
      <c r="D170" s="138"/>
      <c r="E170" s="70">
        <f t="shared" si="114"/>
        <v>0</v>
      </c>
      <c r="F170" s="138">
        <f t="shared" ref="F170:H173" si="122">(ROUND(F$163*G170,0))</f>
        <v>0</v>
      </c>
      <c r="G170" s="70">
        <f t="shared" si="116"/>
        <v>0</v>
      </c>
      <c r="H170" s="138">
        <f t="shared" si="122"/>
        <v>0</v>
      </c>
      <c r="I170" s="70">
        <f t="shared" si="117"/>
        <v>0</v>
      </c>
      <c r="J170" s="138">
        <f t="shared" ref="J170:J173" si="123">(ROUND(J$163*K170,0))</f>
        <v>0</v>
      </c>
      <c r="K170" s="70">
        <f t="shared" si="119"/>
        <v>0</v>
      </c>
      <c r="L170" s="138">
        <f t="shared" ref="L170:L171" si="124">(ROUND(L$163*M170,0))</f>
        <v>0</v>
      </c>
      <c r="M170" s="151">
        <f t="shared" si="121"/>
        <v>0</v>
      </c>
    </row>
    <row r="171" spans="1:13" x14ac:dyDescent="0.2">
      <c r="A171" s="150" t="s">
        <v>99</v>
      </c>
      <c r="B171" s="138"/>
      <c r="C171" s="70">
        <f t="shared" si="113"/>
        <v>0</v>
      </c>
      <c r="D171" s="138"/>
      <c r="E171" s="70">
        <f t="shared" si="114"/>
        <v>0</v>
      </c>
      <c r="F171" s="138">
        <f t="shared" si="122"/>
        <v>0</v>
      </c>
      <c r="G171" s="70">
        <f t="shared" si="116"/>
        <v>0</v>
      </c>
      <c r="H171" s="138">
        <f t="shared" si="122"/>
        <v>0</v>
      </c>
      <c r="I171" s="70">
        <f t="shared" si="117"/>
        <v>0</v>
      </c>
      <c r="J171" s="138">
        <f t="shared" si="123"/>
        <v>0</v>
      </c>
      <c r="K171" s="70">
        <f t="shared" si="119"/>
        <v>0</v>
      </c>
      <c r="L171" s="138">
        <f t="shared" si="124"/>
        <v>0</v>
      </c>
      <c r="M171" s="151">
        <f t="shared" si="121"/>
        <v>0</v>
      </c>
    </row>
    <row r="172" spans="1:13" x14ac:dyDescent="0.2">
      <c r="A172" s="150" t="s">
        <v>100</v>
      </c>
      <c r="B172" s="138"/>
      <c r="C172" s="70">
        <f t="shared" si="113"/>
        <v>0</v>
      </c>
      <c r="D172" s="138"/>
      <c r="E172" s="70">
        <f t="shared" si="114"/>
        <v>0</v>
      </c>
      <c r="F172" s="138">
        <f t="shared" si="122"/>
        <v>0</v>
      </c>
      <c r="G172" s="70">
        <f t="shared" si="116"/>
        <v>0</v>
      </c>
      <c r="H172" s="138">
        <f t="shared" si="122"/>
        <v>0</v>
      </c>
      <c r="I172" s="70">
        <f t="shared" si="117"/>
        <v>0</v>
      </c>
      <c r="J172" s="138">
        <f t="shared" si="123"/>
        <v>0</v>
      </c>
      <c r="K172" s="70">
        <f t="shared" si="119"/>
        <v>0</v>
      </c>
      <c r="L172" s="138">
        <f>(ROUND(L$163*M172,0))</f>
        <v>0</v>
      </c>
      <c r="M172" s="151">
        <f t="shared" si="121"/>
        <v>0</v>
      </c>
    </row>
    <row r="173" spans="1:13" x14ac:dyDescent="0.2">
      <c r="A173" s="150" t="s">
        <v>101</v>
      </c>
      <c r="B173" s="138"/>
      <c r="C173" s="70">
        <f t="shared" si="113"/>
        <v>0</v>
      </c>
      <c r="D173" s="138"/>
      <c r="E173" s="70">
        <f t="shared" si="114"/>
        <v>0</v>
      </c>
      <c r="F173" s="138">
        <f t="shared" si="122"/>
        <v>0</v>
      </c>
      <c r="G173" s="70">
        <f t="shared" si="116"/>
        <v>0</v>
      </c>
      <c r="H173" s="138">
        <f t="shared" si="122"/>
        <v>0</v>
      </c>
      <c r="I173" s="70">
        <f t="shared" si="117"/>
        <v>0</v>
      </c>
      <c r="J173" s="138">
        <f t="shared" si="123"/>
        <v>0</v>
      </c>
      <c r="K173" s="70">
        <f t="shared" si="119"/>
        <v>0</v>
      </c>
      <c r="L173" s="138">
        <f t="shared" ref="L173" si="125">(ROUND(L$163*M173,0))</f>
        <v>0</v>
      </c>
      <c r="M173" s="151">
        <f t="shared" si="121"/>
        <v>0</v>
      </c>
    </row>
    <row r="174" spans="1:13" ht="31.5" x14ac:dyDescent="0.2">
      <c r="A174" s="147" t="s">
        <v>105</v>
      </c>
      <c r="B174" s="148"/>
      <c r="C174" s="148"/>
      <c r="D174" s="148"/>
      <c r="E174" s="148"/>
      <c r="F174" s="148">
        <f>F175+F176+F177+F178+F179+F180+F181+F182+F183+F184</f>
        <v>0</v>
      </c>
      <c r="G174" s="148"/>
      <c r="H174" s="148">
        <f>H175+H176+H177+H178+H179+H180+H181+H182+H183+H184</f>
        <v>0</v>
      </c>
      <c r="I174" s="148"/>
      <c r="J174" s="148">
        <f>J175+J176+J177+J178+J179+J180+J181+J182+J183+J184</f>
        <v>0</v>
      </c>
      <c r="K174" s="148"/>
      <c r="L174" s="148">
        <f>L175+L176+L177+L178+L179+L180+L181+L182+L183+L184</f>
        <v>0</v>
      </c>
      <c r="M174" s="149"/>
    </row>
    <row r="175" spans="1:13" x14ac:dyDescent="0.2">
      <c r="A175" s="150" t="s">
        <v>92</v>
      </c>
      <c r="B175" s="152"/>
      <c r="C175" s="105">
        <f t="shared" ref="C175:C184" si="126">IF($B$19=0,0,B175/$B$19)</f>
        <v>0</v>
      </c>
      <c r="D175" s="152"/>
      <c r="E175" s="105">
        <f t="shared" ref="E175:E184" si="127">IF($D$19=0,0,D175/$D$19)</f>
        <v>0</v>
      </c>
      <c r="F175" s="152"/>
      <c r="G175" s="105">
        <f>AVERAGE(C175,E175)</f>
        <v>0</v>
      </c>
      <c r="H175" s="152">
        <f t="shared" ref="H175:M184" si="128">F175</f>
        <v>0</v>
      </c>
      <c r="I175" s="105">
        <f t="shared" si="128"/>
        <v>0</v>
      </c>
      <c r="J175" s="152">
        <f t="shared" si="128"/>
        <v>0</v>
      </c>
      <c r="K175" s="105">
        <f t="shared" si="128"/>
        <v>0</v>
      </c>
      <c r="L175" s="152">
        <f t="shared" si="128"/>
        <v>0</v>
      </c>
      <c r="M175" s="108">
        <f t="shared" si="128"/>
        <v>0</v>
      </c>
    </row>
    <row r="176" spans="1:13" x14ac:dyDescent="0.2">
      <c r="A176" s="150" t="s">
        <v>93</v>
      </c>
      <c r="B176" s="152"/>
      <c r="C176" s="105">
        <f t="shared" si="126"/>
        <v>0</v>
      </c>
      <c r="D176" s="152"/>
      <c r="E176" s="105">
        <f t="shared" si="127"/>
        <v>0</v>
      </c>
      <c r="F176" s="152"/>
      <c r="G176" s="105">
        <f t="shared" ref="G176:G184" si="129">AVERAGE(C176,E176)</f>
        <v>0</v>
      </c>
      <c r="H176" s="152">
        <f t="shared" si="128"/>
        <v>0</v>
      </c>
      <c r="I176" s="105">
        <f t="shared" si="128"/>
        <v>0</v>
      </c>
      <c r="J176" s="152">
        <f t="shared" si="128"/>
        <v>0</v>
      </c>
      <c r="K176" s="105">
        <f t="shared" si="128"/>
        <v>0</v>
      </c>
      <c r="L176" s="152">
        <f t="shared" si="128"/>
        <v>0</v>
      </c>
      <c r="M176" s="108">
        <f t="shared" si="128"/>
        <v>0</v>
      </c>
    </row>
    <row r="177" spans="1:16" x14ac:dyDescent="0.2">
      <c r="A177" s="150" t="s">
        <v>94</v>
      </c>
      <c r="B177" s="152"/>
      <c r="C177" s="105">
        <f t="shared" si="126"/>
        <v>0</v>
      </c>
      <c r="D177" s="152"/>
      <c r="E177" s="105">
        <f t="shared" si="127"/>
        <v>0</v>
      </c>
      <c r="F177" s="152"/>
      <c r="G177" s="105">
        <f t="shared" si="129"/>
        <v>0</v>
      </c>
      <c r="H177" s="152">
        <f t="shared" si="128"/>
        <v>0</v>
      </c>
      <c r="I177" s="105">
        <f t="shared" si="128"/>
        <v>0</v>
      </c>
      <c r="J177" s="152">
        <f t="shared" si="128"/>
        <v>0</v>
      </c>
      <c r="K177" s="105">
        <f t="shared" si="128"/>
        <v>0</v>
      </c>
      <c r="L177" s="152">
        <f t="shared" si="128"/>
        <v>0</v>
      </c>
      <c r="M177" s="108">
        <f t="shared" si="128"/>
        <v>0</v>
      </c>
    </row>
    <row r="178" spans="1:16" x14ac:dyDescent="0.2">
      <c r="A178" s="150" t="s">
        <v>95</v>
      </c>
      <c r="B178" s="152"/>
      <c r="C178" s="105">
        <f t="shared" si="126"/>
        <v>0</v>
      </c>
      <c r="D178" s="152"/>
      <c r="E178" s="105">
        <f t="shared" si="127"/>
        <v>0</v>
      </c>
      <c r="F178" s="152"/>
      <c r="G178" s="105">
        <f t="shared" si="129"/>
        <v>0</v>
      </c>
      <c r="H178" s="152">
        <f t="shared" si="128"/>
        <v>0</v>
      </c>
      <c r="I178" s="105">
        <f t="shared" si="128"/>
        <v>0</v>
      </c>
      <c r="J178" s="152">
        <f t="shared" si="128"/>
        <v>0</v>
      </c>
      <c r="K178" s="105">
        <f t="shared" si="128"/>
        <v>0</v>
      </c>
      <c r="L178" s="152">
        <f t="shared" si="128"/>
        <v>0</v>
      </c>
      <c r="M178" s="108">
        <f t="shared" si="128"/>
        <v>0</v>
      </c>
    </row>
    <row r="179" spans="1:16" x14ac:dyDescent="0.2">
      <c r="A179" s="150" t="s">
        <v>96</v>
      </c>
      <c r="B179" s="152"/>
      <c r="C179" s="105">
        <f t="shared" si="126"/>
        <v>0</v>
      </c>
      <c r="D179" s="152"/>
      <c r="E179" s="105">
        <f t="shared" si="127"/>
        <v>0</v>
      </c>
      <c r="F179" s="152"/>
      <c r="G179" s="105">
        <f t="shared" si="129"/>
        <v>0</v>
      </c>
      <c r="H179" s="152">
        <f t="shared" si="128"/>
        <v>0</v>
      </c>
      <c r="I179" s="105">
        <f t="shared" si="128"/>
        <v>0</v>
      </c>
      <c r="J179" s="152">
        <f t="shared" si="128"/>
        <v>0</v>
      </c>
      <c r="K179" s="105">
        <f t="shared" si="128"/>
        <v>0</v>
      </c>
      <c r="L179" s="152">
        <f t="shared" si="128"/>
        <v>0</v>
      </c>
      <c r="M179" s="108">
        <f t="shared" si="128"/>
        <v>0</v>
      </c>
    </row>
    <row r="180" spans="1:16" x14ac:dyDescent="0.2">
      <c r="A180" s="150" t="s">
        <v>97</v>
      </c>
      <c r="B180" s="152"/>
      <c r="C180" s="105">
        <f t="shared" si="126"/>
        <v>0</v>
      </c>
      <c r="D180" s="152"/>
      <c r="E180" s="105">
        <f t="shared" si="127"/>
        <v>0</v>
      </c>
      <c r="F180" s="152"/>
      <c r="G180" s="105">
        <f t="shared" si="129"/>
        <v>0</v>
      </c>
      <c r="H180" s="152">
        <f t="shared" si="128"/>
        <v>0</v>
      </c>
      <c r="I180" s="105">
        <f t="shared" si="128"/>
        <v>0</v>
      </c>
      <c r="J180" s="152">
        <f t="shared" si="128"/>
        <v>0</v>
      </c>
      <c r="K180" s="105">
        <f t="shared" si="128"/>
        <v>0</v>
      </c>
      <c r="L180" s="152">
        <f t="shared" si="128"/>
        <v>0</v>
      </c>
      <c r="M180" s="108">
        <f t="shared" si="128"/>
        <v>0</v>
      </c>
    </row>
    <row r="181" spans="1:16" x14ac:dyDescent="0.2">
      <c r="A181" s="150" t="s">
        <v>98</v>
      </c>
      <c r="B181" s="152"/>
      <c r="C181" s="105">
        <f t="shared" si="126"/>
        <v>0</v>
      </c>
      <c r="D181" s="152"/>
      <c r="E181" s="105">
        <f t="shared" si="127"/>
        <v>0</v>
      </c>
      <c r="F181" s="152"/>
      <c r="G181" s="105">
        <f t="shared" si="129"/>
        <v>0</v>
      </c>
      <c r="H181" s="152">
        <f t="shared" si="128"/>
        <v>0</v>
      </c>
      <c r="I181" s="105">
        <f t="shared" si="128"/>
        <v>0</v>
      </c>
      <c r="J181" s="152">
        <f t="shared" si="128"/>
        <v>0</v>
      </c>
      <c r="K181" s="105">
        <f t="shared" si="128"/>
        <v>0</v>
      </c>
      <c r="L181" s="152">
        <f t="shared" si="128"/>
        <v>0</v>
      </c>
      <c r="M181" s="108">
        <f t="shared" si="128"/>
        <v>0</v>
      </c>
    </row>
    <row r="182" spans="1:16" x14ac:dyDescent="0.2">
      <c r="A182" s="150" t="s">
        <v>99</v>
      </c>
      <c r="B182" s="152"/>
      <c r="C182" s="105">
        <f t="shared" si="126"/>
        <v>0</v>
      </c>
      <c r="D182" s="152"/>
      <c r="E182" s="105">
        <f t="shared" si="127"/>
        <v>0</v>
      </c>
      <c r="F182" s="152"/>
      <c r="G182" s="105">
        <f t="shared" si="129"/>
        <v>0</v>
      </c>
      <c r="H182" s="152">
        <f t="shared" si="128"/>
        <v>0</v>
      </c>
      <c r="I182" s="105">
        <f t="shared" si="128"/>
        <v>0</v>
      </c>
      <c r="J182" s="152">
        <f t="shared" si="128"/>
        <v>0</v>
      </c>
      <c r="K182" s="105">
        <f t="shared" si="128"/>
        <v>0</v>
      </c>
      <c r="L182" s="152">
        <f t="shared" si="128"/>
        <v>0</v>
      </c>
      <c r="M182" s="108">
        <f t="shared" si="128"/>
        <v>0</v>
      </c>
    </row>
    <row r="183" spans="1:16" x14ac:dyDescent="0.2">
      <c r="A183" s="150" t="s">
        <v>100</v>
      </c>
      <c r="B183" s="152"/>
      <c r="C183" s="105">
        <f t="shared" si="126"/>
        <v>0</v>
      </c>
      <c r="D183" s="152"/>
      <c r="E183" s="105">
        <f t="shared" si="127"/>
        <v>0</v>
      </c>
      <c r="F183" s="152"/>
      <c r="G183" s="105">
        <f t="shared" si="129"/>
        <v>0</v>
      </c>
      <c r="H183" s="152">
        <f t="shared" si="128"/>
        <v>0</v>
      </c>
      <c r="I183" s="105">
        <f t="shared" si="128"/>
        <v>0</v>
      </c>
      <c r="J183" s="152">
        <f t="shared" si="128"/>
        <v>0</v>
      </c>
      <c r="K183" s="105">
        <f t="shared" si="128"/>
        <v>0</v>
      </c>
      <c r="L183" s="152">
        <f t="shared" si="128"/>
        <v>0</v>
      </c>
      <c r="M183" s="108">
        <f t="shared" si="128"/>
        <v>0</v>
      </c>
    </row>
    <row r="184" spans="1:16" x14ac:dyDescent="0.2">
      <c r="A184" s="150" t="s">
        <v>101</v>
      </c>
      <c r="B184" s="152"/>
      <c r="C184" s="105">
        <f t="shared" si="126"/>
        <v>0</v>
      </c>
      <c r="D184" s="152"/>
      <c r="E184" s="105">
        <f t="shared" si="127"/>
        <v>0</v>
      </c>
      <c r="F184" s="152"/>
      <c r="G184" s="105">
        <f t="shared" si="129"/>
        <v>0</v>
      </c>
      <c r="H184" s="152">
        <f t="shared" si="128"/>
        <v>0</v>
      </c>
      <c r="I184" s="105">
        <f t="shared" si="128"/>
        <v>0</v>
      </c>
      <c r="J184" s="152">
        <f t="shared" si="128"/>
        <v>0</v>
      </c>
      <c r="K184" s="105">
        <f t="shared" si="128"/>
        <v>0</v>
      </c>
      <c r="L184" s="152">
        <f t="shared" si="128"/>
        <v>0</v>
      </c>
      <c r="M184" s="108">
        <f t="shared" si="128"/>
        <v>0</v>
      </c>
    </row>
    <row r="185" spans="1:16" x14ac:dyDescent="0.2">
      <c r="A185" s="155" t="s">
        <v>106</v>
      </c>
      <c r="B185" s="148">
        <f>SUM(B186:B195)</f>
        <v>0</v>
      </c>
      <c r="C185" s="148"/>
      <c r="D185" s="148">
        <f>SUM(D186:D195)</f>
        <v>0</v>
      </c>
      <c r="E185" s="148"/>
      <c r="F185" s="148">
        <f>SUM(F186:F195)</f>
        <v>0</v>
      </c>
      <c r="G185" s="148"/>
      <c r="H185" s="148">
        <f>SUM(H186:H195)</f>
        <v>0</v>
      </c>
      <c r="I185" s="148"/>
      <c r="J185" s="148">
        <f>SUM(J186:J195)</f>
        <v>0</v>
      </c>
      <c r="K185" s="148"/>
      <c r="L185" s="148">
        <f>SUM(L186:L195)</f>
        <v>0</v>
      </c>
      <c r="M185" s="149"/>
      <c r="O185" s="140"/>
      <c r="P185" s="141"/>
    </row>
    <row r="186" spans="1:16" x14ac:dyDescent="0.2">
      <c r="A186" s="150" t="s">
        <v>92</v>
      </c>
      <c r="B186" s="152">
        <f>B164+B175</f>
        <v>0</v>
      </c>
      <c r="C186" s="105">
        <f t="shared" ref="C186:C195" si="130">IF($B$19=0,0,B186/$B$19)</f>
        <v>0</v>
      </c>
      <c r="D186" s="152">
        <f>D164+D175</f>
        <v>0</v>
      </c>
      <c r="E186" s="105">
        <f t="shared" ref="E186:E195" si="131">IF($D$19=0,0,D186/$D$19)</f>
        <v>0</v>
      </c>
      <c r="F186" s="152">
        <f>F164+F175</f>
        <v>0</v>
      </c>
      <c r="G186" s="105">
        <f>AVERAGE(C186,E186)</f>
        <v>0</v>
      </c>
      <c r="H186" s="152">
        <f>H164+H175</f>
        <v>0</v>
      </c>
      <c r="I186" s="105">
        <f>G186</f>
        <v>0</v>
      </c>
      <c r="J186" s="152">
        <f>J164+J175</f>
        <v>0</v>
      </c>
      <c r="K186" s="105">
        <f>I186</f>
        <v>0</v>
      </c>
      <c r="L186" s="152">
        <f>L164+L175</f>
        <v>0</v>
      </c>
      <c r="M186" s="108">
        <f>K186</f>
        <v>0</v>
      </c>
      <c r="O186" s="140"/>
      <c r="P186" s="141"/>
    </row>
    <row r="187" spans="1:16" x14ac:dyDescent="0.2">
      <c r="A187" s="150" t="s">
        <v>93</v>
      </c>
      <c r="B187" s="152">
        <f t="shared" ref="B187" si="132">B165+B176</f>
        <v>0</v>
      </c>
      <c r="C187" s="105">
        <f t="shared" si="130"/>
        <v>0</v>
      </c>
      <c r="D187" s="152">
        <f t="shared" ref="D187:D195" si="133">D165+D176</f>
        <v>0</v>
      </c>
      <c r="E187" s="105">
        <f t="shared" si="131"/>
        <v>0</v>
      </c>
      <c r="F187" s="152">
        <f t="shared" ref="F187:F195" si="134">F165+F176</f>
        <v>0</v>
      </c>
      <c r="G187" s="105">
        <f t="shared" ref="G187:G195" si="135">AVERAGE(C187,E187)</f>
        <v>0</v>
      </c>
      <c r="H187" s="152">
        <f t="shared" ref="H187:H195" si="136">H165+H176</f>
        <v>0</v>
      </c>
      <c r="I187" s="105">
        <f t="shared" ref="I187:I195" si="137">G187</f>
        <v>0</v>
      </c>
      <c r="J187" s="152">
        <f t="shared" ref="J187:J195" si="138">J165+J176</f>
        <v>0</v>
      </c>
      <c r="K187" s="105">
        <f t="shared" ref="K187:K195" si="139">I187</f>
        <v>0</v>
      </c>
      <c r="L187" s="152">
        <f t="shared" ref="L187:L195" si="140">L165+L176</f>
        <v>0</v>
      </c>
      <c r="M187" s="108">
        <f t="shared" ref="M187:M195" si="141">K187</f>
        <v>0</v>
      </c>
      <c r="O187" s="140"/>
      <c r="P187" s="141"/>
    </row>
    <row r="188" spans="1:16" x14ac:dyDescent="0.2">
      <c r="A188" s="150" t="s">
        <v>94</v>
      </c>
      <c r="B188" s="152">
        <f>B166+B177</f>
        <v>0</v>
      </c>
      <c r="C188" s="105">
        <f t="shared" si="130"/>
        <v>0</v>
      </c>
      <c r="D188" s="152">
        <f t="shared" si="133"/>
        <v>0</v>
      </c>
      <c r="E188" s="105">
        <f t="shared" si="131"/>
        <v>0</v>
      </c>
      <c r="F188" s="152">
        <f t="shared" si="134"/>
        <v>0</v>
      </c>
      <c r="G188" s="105">
        <f t="shared" si="135"/>
        <v>0</v>
      </c>
      <c r="H188" s="152">
        <f t="shared" si="136"/>
        <v>0</v>
      </c>
      <c r="I188" s="105">
        <f t="shared" si="137"/>
        <v>0</v>
      </c>
      <c r="J188" s="152">
        <f t="shared" si="138"/>
        <v>0</v>
      </c>
      <c r="K188" s="105">
        <f t="shared" si="139"/>
        <v>0</v>
      </c>
      <c r="L188" s="152">
        <f t="shared" si="140"/>
        <v>0</v>
      </c>
      <c r="M188" s="108">
        <f t="shared" si="141"/>
        <v>0</v>
      </c>
      <c r="O188" s="140"/>
      <c r="P188" s="141"/>
    </row>
    <row r="189" spans="1:16" x14ac:dyDescent="0.2">
      <c r="A189" s="150" t="s">
        <v>95</v>
      </c>
      <c r="B189" s="152">
        <f t="shared" ref="B189:B195" si="142">B167+B178</f>
        <v>0</v>
      </c>
      <c r="C189" s="105">
        <f t="shared" si="130"/>
        <v>0</v>
      </c>
      <c r="D189" s="152">
        <f t="shared" si="133"/>
        <v>0</v>
      </c>
      <c r="E189" s="105">
        <f t="shared" si="131"/>
        <v>0</v>
      </c>
      <c r="F189" s="152">
        <f t="shared" si="134"/>
        <v>0</v>
      </c>
      <c r="G189" s="105">
        <f t="shared" si="135"/>
        <v>0</v>
      </c>
      <c r="H189" s="152">
        <f t="shared" si="136"/>
        <v>0</v>
      </c>
      <c r="I189" s="105">
        <f t="shared" si="137"/>
        <v>0</v>
      </c>
      <c r="J189" s="152">
        <f t="shared" si="138"/>
        <v>0</v>
      </c>
      <c r="K189" s="105">
        <f t="shared" si="139"/>
        <v>0</v>
      </c>
      <c r="L189" s="152">
        <f t="shared" si="140"/>
        <v>0</v>
      </c>
      <c r="M189" s="108">
        <f t="shared" si="141"/>
        <v>0</v>
      </c>
      <c r="O189" s="140"/>
      <c r="P189" s="141"/>
    </row>
    <row r="190" spans="1:16" x14ac:dyDescent="0.2">
      <c r="A190" s="150" t="s">
        <v>96</v>
      </c>
      <c r="B190" s="152">
        <f t="shared" si="142"/>
        <v>0</v>
      </c>
      <c r="C190" s="105">
        <f t="shared" si="130"/>
        <v>0</v>
      </c>
      <c r="D190" s="152">
        <f t="shared" si="133"/>
        <v>0</v>
      </c>
      <c r="E190" s="105">
        <f t="shared" si="131"/>
        <v>0</v>
      </c>
      <c r="F190" s="152">
        <f t="shared" si="134"/>
        <v>0</v>
      </c>
      <c r="G190" s="105">
        <f t="shared" si="135"/>
        <v>0</v>
      </c>
      <c r="H190" s="152">
        <f t="shared" si="136"/>
        <v>0</v>
      </c>
      <c r="I190" s="105">
        <f t="shared" si="137"/>
        <v>0</v>
      </c>
      <c r="J190" s="152">
        <f t="shared" si="138"/>
        <v>0</v>
      </c>
      <c r="K190" s="105">
        <f t="shared" si="139"/>
        <v>0</v>
      </c>
      <c r="L190" s="152">
        <f t="shared" si="140"/>
        <v>0</v>
      </c>
      <c r="M190" s="108">
        <f t="shared" si="141"/>
        <v>0</v>
      </c>
      <c r="O190" s="140"/>
      <c r="P190" s="141"/>
    </row>
    <row r="191" spans="1:16" x14ac:dyDescent="0.2">
      <c r="A191" s="150" t="s">
        <v>97</v>
      </c>
      <c r="B191" s="152">
        <f t="shared" si="142"/>
        <v>0</v>
      </c>
      <c r="C191" s="105">
        <f t="shared" si="130"/>
        <v>0</v>
      </c>
      <c r="D191" s="152">
        <f t="shared" si="133"/>
        <v>0</v>
      </c>
      <c r="E191" s="105">
        <f t="shared" si="131"/>
        <v>0</v>
      </c>
      <c r="F191" s="152">
        <f t="shared" si="134"/>
        <v>0</v>
      </c>
      <c r="G191" s="105">
        <f t="shared" si="135"/>
        <v>0</v>
      </c>
      <c r="H191" s="152">
        <f t="shared" si="136"/>
        <v>0</v>
      </c>
      <c r="I191" s="105">
        <f t="shared" si="137"/>
        <v>0</v>
      </c>
      <c r="J191" s="152">
        <f t="shared" si="138"/>
        <v>0</v>
      </c>
      <c r="K191" s="105">
        <f t="shared" si="139"/>
        <v>0</v>
      </c>
      <c r="L191" s="152">
        <f t="shared" si="140"/>
        <v>0</v>
      </c>
      <c r="M191" s="108">
        <f t="shared" si="141"/>
        <v>0</v>
      </c>
      <c r="O191" s="140"/>
      <c r="P191" s="141"/>
    </row>
    <row r="192" spans="1:16" x14ac:dyDescent="0.2">
      <c r="A192" s="150" t="s">
        <v>98</v>
      </c>
      <c r="B192" s="152">
        <f t="shared" si="142"/>
        <v>0</v>
      </c>
      <c r="C192" s="105">
        <f t="shared" si="130"/>
        <v>0</v>
      </c>
      <c r="D192" s="152">
        <f t="shared" si="133"/>
        <v>0</v>
      </c>
      <c r="E192" s="105">
        <f t="shared" si="131"/>
        <v>0</v>
      </c>
      <c r="F192" s="152">
        <f t="shared" si="134"/>
        <v>0</v>
      </c>
      <c r="G192" s="105">
        <f t="shared" si="135"/>
        <v>0</v>
      </c>
      <c r="H192" s="152">
        <f t="shared" si="136"/>
        <v>0</v>
      </c>
      <c r="I192" s="105">
        <f t="shared" si="137"/>
        <v>0</v>
      </c>
      <c r="J192" s="152">
        <f t="shared" si="138"/>
        <v>0</v>
      </c>
      <c r="K192" s="105">
        <f t="shared" si="139"/>
        <v>0</v>
      </c>
      <c r="L192" s="152">
        <f t="shared" si="140"/>
        <v>0</v>
      </c>
      <c r="M192" s="108">
        <f t="shared" si="141"/>
        <v>0</v>
      </c>
      <c r="O192" s="140"/>
      <c r="P192" s="141"/>
    </row>
    <row r="193" spans="1:16" x14ac:dyDescent="0.2">
      <c r="A193" s="150" t="s">
        <v>99</v>
      </c>
      <c r="B193" s="152">
        <f t="shared" si="142"/>
        <v>0</v>
      </c>
      <c r="C193" s="105">
        <f t="shared" si="130"/>
        <v>0</v>
      </c>
      <c r="D193" s="152">
        <f t="shared" si="133"/>
        <v>0</v>
      </c>
      <c r="E193" s="105">
        <f t="shared" si="131"/>
        <v>0</v>
      </c>
      <c r="F193" s="152">
        <f t="shared" si="134"/>
        <v>0</v>
      </c>
      <c r="G193" s="105">
        <f t="shared" si="135"/>
        <v>0</v>
      </c>
      <c r="H193" s="152">
        <f t="shared" si="136"/>
        <v>0</v>
      </c>
      <c r="I193" s="105">
        <f t="shared" si="137"/>
        <v>0</v>
      </c>
      <c r="J193" s="152">
        <f t="shared" si="138"/>
        <v>0</v>
      </c>
      <c r="K193" s="105">
        <f t="shared" si="139"/>
        <v>0</v>
      </c>
      <c r="L193" s="152">
        <f>L171+L182</f>
        <v>0</v>
      </c>
      <c r="M193" s="108">
        <f t="shared" si="141"/>
        <v>0</v>
      </c>
      <c r="O193" s="140"/>
      <c r="P193" s="141"/>
    </row>
    <row r="194" spans="1:16" x14ac:dyDescent="0.2">
      <c r="A194" s="150" t="s">
        <v>100</v>
      </c>
      <c r="B194" s="152">
        <f t="shared" si="142"/>
        <v>0</v>
      </c>
      <c r="C194" s="105">
        <f t="shared" si="130"/>
        <v>0</v>
      </c>
      <c r="D194" s="152">
        <f t="shared" si="133"/>
        <v>0</v>
      </c>
      <c r="E194" s="105">
        <f t="shared" si="131"/>
        <v>0</v>
      </c>
      <c r="F194" s="152">
        <f t="shared" si="134"/>
        <v>0</v>
      </c>
      <c r="G194" s="105">
        <f t="shared" si="135"/>
        <v>0</v>
      </c>
      <c r="H194" s="152">
        <f t="shared" si="136"/>
        <v>0</v>
      </c>
      <c r="I194" s="105">
        <f t="shared" si="137"/>
        <v>0</v>
      </c>
      <c r="J194" s="152">
        <f t="shared" si="138"/>
        <v>0</v>
      </c>
      <c r="K194" s="105">
        <f t="shared" si="139"/>
        <v>0</v>
      </c>
      <c r="L194" s="152">
        <f t="shared" si="140"/>
        <v>0</v>
      </c>
      <c r="M194" s="108">
        <f t="shared" si="141"/>
        <v>0</v>
      </c>
      <c r="O194" s="140"/>
      <c r="P194" s="141"/>
    </row>
    <row r="195" spans="1:16" x14ac:dyDescent="0.2">
      <c r="A195" s="150" t="s">
        <v>101</v>
      </c>
      <c r="B195" s="152">
        <f t="shared" si="142"/>
        <v>0</v>
      </c>
      <c r="C195" s="105">
        <f t="shared" si="130"/>
        <v>0</v>
      </c>
      <c r="D195" s="152">
        <f t="shared" si="133"/>
        <v>0</v>
      </c>
      <c r="E195" s="105">
        <f t="shared" si="131"/>
        <v>0</v>
      </c>
      <c r="F195" s="152">
        <f t="shared" si="134"/>
        <v>0</v>
      </c>
      <c r="G195" s="105">
        <f t="shared" si="135"/>
        <v>0</v>
      </c>
      <c r="H195" s="152">
        <f t="shared" si="136"/>
        <v>0</v>
      </c>
      <c r="I195" s="105">
        <f t="shared" si="137"/>
        <v>0</v>
      </c>
      <c r="J195" s="152">
        <f t="shared" si="138"/>
        <v>0</v>
      </c>
      <c r="K195" s="105">
        <f t="shared" si="139"/>
        <v>0</v>
      </c>
      <c r="L195" s="152">
        <f t="shared" si="140"/>
        <v>0</v>
      </c>
      <c r="M195" s="108">
        <f t="shared" si="141"/>
        <v>0</v>
      </c>
      <c r="O195" s="140"/>
      <c r="P195" s="141"/>
    </row>
    <row r="196" spans="1:16" ht="32.25" thickBot="1" x14ac:dyDescent="0.25">
      <c r="A196" s="156" t="s">
        <v>113</v>
      </c>
      <c r="B196" s="157">
        <f>B161-B185</f>
        <v>0</v>
      </c>
      <c r="C196" s="160" t="s">
        <v>11</v>
      </c>
      <c r="D196" s="157">
        <f>D161-D185</f>
        <v>0</v>
      </c>
      <c r="E196" s="160" t="s">
        <v>11</v>
      </c>
      <c r="F196" s="157">
        <f>F161-F185</f>
        <v>0</v>
      </c>
      <c r="G196" s="160" t="s">
        <v>11</v>
      </c>
      <c r="H196" s="157">
        <f>H161-H185</f>
        <v>0</v>
      </c>
      <c r="I196" s="160" t="s">
        <v>11</v>
      </c>
      <c r="J196" s="157">
        <f>J161-J185</f>
        <v>0</v>
      </c>
      <c r="K196" s="160" t="s">
        <v>11</v>
      </c>
      <c r="L196" s="157">
        <f>L161-L185</f>
        <v>0</v>
      </c>
      <c r="M196" s="161" t="s">
        <v>11</v>
      </c>
    </row>
  </sheetData>
  <mergeCells count="3">
    <mergeCell ref="A1:M1"/>
    <mergeCell ref="L2:M2"/>
    <mergeCell ref="A3:M3"/>
  </mergeCells>
  <printOptions horizontalCentered="1"/>
  <pageMargins left="0.70866141732283472" right="0" top="0" bottom="0" header="0" footer="0"/>
  <pageSetup paperSize="9" scale="59" fitToHeight="2" orientation="landscape" horizontalDpi="300" verticalDpi="300" r:id="rId1"/>
  <rowBreaks count="4" manualBreakCount="4">
    <brk id="52" max="12" man="1"/>
    <brk id="88" max="16383" man="1"/>
    <brk id="124" max="12" man="1"/>
    <brk id="160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A2" sqref="A2"/>
    </sheetView>
  </sheetViews>
  <sheetFormatPr defaultRowHeight="15" x14ac:dyDescent="0.25"/>
  <cols>
    <col min="1" max="1" width="47.85546875" style="163" customWidth="1"/>
    <col min="2" max="2" width="29.42578125" style="163" customWidth="1"/>
    <col min="3" max="16384" width="9.140625" style="163"/>
  </cols>
  <sheetData>
    <row r="1" spans="1:5" ht="15.75" x14ac:dyDescent="0.25">
      <c r="A1" s="162">
        <v>122</v>
      </c>
      <c r="B1" s="162"/>
    </row>
    <row r="2" spans="1:5" ht="25.5" x14ac:dyDescent="0.25">
      <c r="B2" s="164" t="s">
        <v>114</v>
      </c>
    </row>
    <row r="3" spans="1:5" ht="45" customHeight="1" x14ac:dyDescent="0.25">
      <c r="A3" s="165" t="s">
        <v>115</v>
      </c>
      <c r="B3" s="165"/>
    </row>
    <row r="4" spans="1:5" ht="15.75" x14ac:dyDescent="0.25">
      <c r="A4" s="166"/>
      <c r="B4" s="167" t="s">
        <v>0</v>
      </c>
    </row>
    <row r="5" spans="1:5" x14ac:dyDescent="0.25">
      <c r="A5" s="168" t="s">
        <v>1</v>
      </c>
      <c r="B5" s="168" t="s">
        <v>116</v>
      </c>
    </row>
    <row r="6" spans="1:5" ht="30" customHeight="1" x14ac:dyDescent="0.25">
      <c r="A6" s="169" t="s">
        <v>36</v>
      </c>
      <c r="B6" s="37">
        <f>'182 1 03 02021'!C20+'182 1 03 02022'!C20+'182 1 03 02090'!C27+'182 1 03 02091'!C27+'182 1 03 02100'!C20</f>
        <v>0</v>
      </c>
      <c r="E6" s="170"/>
    </row>
    <row r="7" spans="1:5" ht="31.5" customHeight="1" x14ac:dyDescent="0.25">
      <c r="A7" s="169" t="s">
        <v>37</v>
      </c>
      <c r="B7" s="37">
        <f>'182 1 03 02021'!E20+'182 1 03 02022'!E20+'182 1 03 02090'!E27+'182 1 03 02091'!E27+'182 1 03 02100'!E20</f>
        <v>0</v>
      </c>
    </row>
    <row r="8" spans="1:5" ht="30" customHeight="1" x14ac:dyDescent="0.25">
      <c r="A8" s="171" t="s">
        <v>38</v>
      </c>
      <c r="B8" s="172" t="str">
        <f>IF(B6=0," ",B7/B6)</f>
        <v xml:space="preserve"> </v>
      </c>
    </row>
    <row r="9" spans="1:5" ht="30" customHeight="1" x14ac:dyDescent="0.25">
      <c r="A9" s="169" t="s">
        <v>39</v>
      </c>
      <c r="B9" s="173">
        <f>'182 1 03 02021'!G20+'182 1 03 02022'!G20+'182 1 03 02090'!G27+'182 1 03 02091'!G27+'182 1 03 02100'!G20</f>
        <v>0</v>
      </c>
    </row>
    <row r="10" spans="1:5" ht="30" customHeight="1" x14ac:dyDescent="0.25">
      <c r="A10" s="171" t="s">
        <v>38</v>
      </c>
      <c r="B10" s="172" t="str">
        <f>IF(B7=0," ",B9/B7)</f>
        <v xml:space="preserve"> </v>
      </c>
    </row>
    <row r="11" spans="1:5" ht="30" customHeight="1" x14ac:dyDescent="0.25">
      <c r="A11" s="169" t="s">
        <v>40</v>
      </c>
      <c r="B11" s="173">
        <f>'182 1 03 02021'!I20+'182 1 03 02022'!I20+'182 1 03 02090'!I27+'182 1 03 02091'!I27+'182 1 03 02100'!I20</f>
        <v>0</v>
      </c>
    </row>
    <row r="12" spans="1:5" ht="30" customHeight="1" x14ac:dyDescent="0.25">
      <c r="A12" s="171" t="s">
        <v>38</v>
      </c>
      <c r="B12" s="172" t="str">
        <f>IF(B9=0," ",B11/B9)</f>
        <v xml:space="preserve"> </v>
      </c>
    </row>
    <row r="13" spans="1:5" ht="30" customHeight="1" x14ac:dyDescent="0.25">
      <c r="A13" s="169" t="s">
        <v>41</v>
      </c>
      <c r="B13" s="173">
        <f>'182 1 03 02021'!K20+'182 1 03 02022'!K20+'182 1 03 02090'!K27+'182 1 03 02091'!K27+'182 1 03 02100'!K20</f>
        <v>0</v>
      </c>
    </row>
    <row r="14" spans="1:5" ht="30" customHeight="1" x14ac:dyDescent="0.25">
      <c r="A14" s="171" t="s">
        <v>38</v>
      </c>
      <c r="B14" s="172" t="str">
        <f>IF(B11=0," ",B13/B11)</f>
        <v xml:space="preserve"> </v>
      </c>
    </row>
    <row r="17" spans="7:7" x14ac:dyDescent="0.25">
      <c r="G17" s="170"/>
    </row>
  </sheetData>
  <mergeCells count="2">
    <mergeCell ref="A1:B1"/>
    <mergeCell ref="A3:B3"/>
  </mergeCells>
  <printOptions horizontalCentered="1"/>
  <pageMargins left="0" right="0" top="0.74803149606299213" bottom="0.74803149606299213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zoomScaleNormal="100" zoomScaleSheetLayoutView="100" workbookViewId="0">
      <selection activeCell="A2" sqref="A2"/>
    </sheetView>
  </sheetViews>
  <sheetFormatPr defaultRowHeight="15.75" x14ac:dyDescent="0.2"/>
  <cols>
    <col min="1" max="1" width="42.42578125" style="175" customWidth="1"/>
    <col min="2" max="2" width="14.42578125" style="175" customWidth="1"/>
    <col min="3" max="3" width="14.5703125" style="200" customWidth="1"/>
    <col min="4" max="4" width="10.7109375" style="200" customWidth="1"/>
    <col min="5" max="5" width="14.42578125" style="174" customWidth="1"/>
    <col min="6" max="6" width="10.7109375" style="174" customWidth="1"/>
    <col min="7" max="7" width="13.28515625" style="187" customWidth="1"/>
    <col min="8" max="8" width="10.7109375" style="187" customWidth="1"/>
    <col min="9" max="9" width="14.85546875" style="187" customWidth="1"/>
    <col min="10" max="10" width="10.7109375" style="187" customWidth="1"/>
    <col min="11" max="11" width="15.85546875" style="187" customWidth="1"/>
    <col min="12" max="12" width="10.7109375" style="187" customWidth="1"/>
    <col min="13" max="16384" width="9.140625" style="187"/>
  </cols>
  <sheetData>
    <row r="1" spans="1:12" s="174" customFormat="1" x14ac:dyDescent="0.2">
      <c r="A1" s="162">
        <v>123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s="174" customFormat="1" ht="31.5" customHeight="1" x14ac:dyDescent="0.2">
      <c r="A2" s="175"/>
      <c r="B2" s="175"/>
      <c r="K2" s="176" t="s">
        <v>117</v>
      </c>
      <c r="L2" s="176"/>
    </row>
    <row r="3" spans="1:12" s="174" customFormat="1" ht="44.25" customHeight="1" x14ac:dyDescent="0.2">
      <c r="A3" s="177" t="s">
        <v>118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s="174" customFormat="1" x14ac:dyDescent="0.2">
      <c r="A4" s="166"/>
      <c r="B4" s="166"/>
      <c r="C4" s="166"/>
      <c r="D4" s="166"/>
      <c r="L4" s="167" t="s">
        <v>0</v>
      </c>
    </row>
    <row r="5" spans="1:12" s="174" customFormat="1" ht="42.75" x14ac:dyDescent="0.2">
      <c r="A5" s="168" t="s">
        <v>1</v>
      </c>
      <c r="B5" s="178" t="s">
        <v>26</v>
      </c>
      <c r="C5" s="178" t="s">
        <v>27</v>
      </c>
      <c r="D5" s="178" t="s">
        <v>20</v>
      </c>
      <c r="E5" s="178" t="s">
        <v>28</v>
      </c>
      <c r="F5" s="178" t="s">
        <v>20</v>
      </c>
      <c r="G5" s="178" t="s">
        <v>29</v>
      </c>
      <c r="H5" s="178" t="s">
        <v>20</v>
      </c>
      <c r="I5" s="178" t="s">
        <v>30</v>
      </c>
      <c r="J5" s="178" t="s">
        <v>20</v>
      </c>
      <c r="K5" s="178" t="s">
        <v>31</v>
      </c>
      <c r="L5" s="178" t="s">
        <v>20</v>
      </c>
    </row>
    <row r="6" spans="1:12" s="174" customFormat="1" x14ac:dyDescent="0.2">
      <c r="A6" s="179" t="s">
        <v>119</v>
      </c>
      <c r="B6" s="180"/>
      <c r="C6" s="180"/>
      <c r="D6" s="181">
        <f>IF(B6=0,0,C6/B6)</f>
        <v>0</v>
      </c>
      <c r="E6" s="180">
        <v>0</v>
      </c>
      <c r="F6" s="181">
        <f>IF(C6=0,0,E6/C6)</f>
        <v>0</v>
      </c>
      <c r="G6" s="180">
        <f>E6*G8</f>
        <v>0</v>
      </c>
      <c r="H6" s="181">
        <f>IF(E6=0,0,G6/E6)</f>
        <v>0</v>
      </c>
      <c r="I6" s="180">
        <f>G6*I8</f>
        <v>0</v>
      </c>
      <c r="J6" s="181">
        <f>IF(G6=0,0,I6/G6)</f>
        <v>0</v>
      </c>
      <c r="K6" s="180">
        <f>I6*K8</f>
        <v>0</v>
      </c>
      <c r="L6" s="181">
        <f>IF(I6=0,0,K6/I6)</f>
        <v>0</v>
      </c>
    </row>
    <row r="7" spans="1:12" s="174" customFormat="1" x14ac:dyDescent="0.2">
      <c r="A7" s="179" t="s">
        <v>120</v>
      </c>
      <c r="B7" s="180"/>
      <c r="C7" s="180"/>
      <c r="D7" s="181">
        <f>IF(B7=0,0,C7/B7)</f>
        <v>0</v>
      </c>
      <c r="E7" s="180">
        <v>0</v>
      </c>
      <c r="F7" s="181">
        <f>IF(C7=0,0,E7/C7)</f>
        <v>0</v>
      </c>
      <c r="G7" s="180">
        <f>E7*G8</f>
        <v>0</v>
      </c>
      <c r="H7" s="181">
        <f>IF(E7=0,0,G7/E7)</f>
        <v>0</v>
      </c>
      <c r="I7" s="180">
        <f>G7*I8</f>
        <v>0</v>
      </c>
      <c r="J7" s="181">
        <f>IF(G7=0,0,I7/G7)</f>
        <v>0</v>
      </c>
      <c r="K7" s="180">
        <f t="shared" ref="K7" si="0">I7*K8</f>
        <v>0</v>
      </c>
      <c r="L7" s="181">
        <f>IF(I7=0,0,K7/I7)</f>
        <v>0</v>
      </c>
    </row>
    <row r="8" spans="1:12" s="174" customFormat="1" x14ac:dyDescent="0.2">
      <c r="A8" s="182" t="s">
        <v>121</v>
      </c>
      <c r="B8" s="183" t="s">
        <v>11</v>
      </c>
      <c r="C8" s="183" t="s">
        <v>11</v>
      </c>
      <c r="D8" s="183" t="s">
        <v>11</v>
      </c>
      <c r="E8" s="184"/>
      <c r="F8" s="183" t="s">
        <v>11</v>
      </c>
      <c r="G8" s="184"/>
      <c r="H8" s="183" t="s">
        <v>11</v>
      </c>
      <c r="I8" s="184"/>
      <c r="J8" s="183" t="s">
        <v>11</v>
      </c>
      <c r="K8" s="184"/>
      <c r="L8" s="183" t="s">
        <v>11</v>
      </c>
    </row>
    <row r="9" spans="1:12" s="174" customFormat="1" x14ac:dyDescent="0.2">
      <c r="A9" s="185" t="s">
        <v>122</v>
      </c>
      <c r="B9" s="17">
        <f>IF(B19=0,0,B20/B19)</f>
        <v>0</v>
      </c>
      <c r="C9" s="17">
        <f>IF(C19=0,0,C20/C19)</f>
        <v>0</v>
      </c>
      <c r="D9" s="186" t="s">
        <v>11</v>
      </c>
      <c r="E9" s="17">
        <f>ROUND(IF(AVERAGE(C9,B9)&gt;1,1,AVERAGE(C9,B9)),4)</f>
        <v>0</v>
      </c>
      <c r="F9" s="186" t="s">
        <v>11</v>
      </c>
      <c r="G9" s="17">
        <f>E9</f>
        <v>0</v>
      </c>
      <c r="H9" s="186" t="s">
        <v>11</v>
      </c>
      <c r="I9" s="17">
        <f>G9</f>
        <v>0</v>
      </c>
      <c r="J9" s="186" t="s">
        <v>11</v>
      </c>
      <c r="K9" s="17">
        <f t="shared" ref="K9" si="1">I9</f>
        <v>0</v>
      </c>
      <c r="L9" s="186" t="s">
        <v>11</v>
      </c>
    </row>
    <row r="10" spans="1:12" ht="30" x14ac:dyDescent="0.2">
      <c r="A10" s="179" t="s">
        <v>123</v>
      </c>
      <c r="B10" s="180"/>
      <c r="C10" s="180"/>
      <c r="D10" s="181">
        <f>IF(B10=0,0,C10/B10)</f>
        <v>0</v>
      </c>
      <c r="E10" s="180">
        <v>0</v>
      </c>
      <c r="F10" s="181">
        <f>IF(C10=0,0,E10/C10)</f>
        <v>0</v>
      </c>
      <c r="G10" s="180">
        <f>E10*G8</f>
        <v>0</v>
      </c>
      <c r="H10" s="181">
        <f>IF(E10=0,0,G10/E10)</f>
        <v>0</v>
      </c>
      <c r="I10" s="180">
        <f>G10*I8</f>
        <v>0</v>
      </c>
      <c r="J10" s="181">
        <f>IF(G10=0,0,I10/G10)</f>
        <v>0</v>
      </c>
      <c r="K10" s="180">
        <f>I10*K8</f>
        <v>0</v>
      </c>
      <c r="L10" s="181">
        <f>IF(I10=0,0,K10/I10)</f>
        <v>0</v>
      </c>
    </row>
    <row r="11" spans="1:12" s="174" customFormat="1" ht="30" x14ac:dyDescent="0.2">
      <c r="A11" s="188" t="s">
        <v>124</v>
      </c>
      <c r="B11" s="186" t="s">
        <v>11</v>
      </c>
      <c r="C11" s="186" t="s">
        <v>11</v>
      </c>
      <c r="D11" s="186" t="s">
        <v>11</v>
      </c>
      <c r="E11" s="180">
        <f>(((E6*Ставки!E$7)/1000)-E7)*E9</f>
        <v>0</v>
      </c>
      <c r="F11" s="186" t="s">
        <v>11</v>
      </c>
      <c r="G11" s="180">
        <f>(((G6*Ставки!F$7)/1000)-G7)*G9</f>
        <v>0</v>
      </c>
      <c r="H11" s="186" t="s">
        <v>11</v>
      </c>
      <c r="I11" s="180">
        <f>(((I6*Ставки!G$7)/1000)-I7)*I9</f>
        <v>0</v>
      </c>
      <c r="J11" s="186" t="s">
        <v>11</v>
      </c>
      <c r="K11" s="180">
        <f>(((K6*Ставки!H$7)/1000)-K7)*K9</f>
        <v>0</v>
      </c>
      <c r="L11" s="186" t="s">
        <v>11</v>
      </c>
    </row>
    <row r="12" spans="1:12" s="174" customFormat="1" ht="28.5" x14ac:dyDescent="0.2">
      <c r="A12" s="189" t="s">
        <v>6</v>
      </c>
      <c r="B12" s="186" t="s">
        <v>11</v>
      </c>
      <c r="C12" s="186" t="s">
        <v>11</v>
      </c>
      <c r="D12" s="186" t="s">
        <v>11</v>
      </c>
      <c r="E12" s="168">
        <f>E13+E14+E15+E16+E17+E18</f>
        <v>0</v>
      </c>
      <c r="F12" s="186" t="s">
        <v>11</v>
      </c>
      <c r="G12" s="168">
        <f t="shared" ref="G12:K12" si="2">G13+G14+G15+G16+G17+G18</f>
        <v>0</v>
      </c>
      <c r="H12" s="186" t="s">
        <v>11</v>
      </c>
      <c r="I12" s="168">
        <f t="shared" si="2"/>
        <v>0</v>
      </c>
      <c r="J12" s="186" t="s">
        <v>11</v>
      </c>
      <c r="K12" s="168">
        <f t="shared" si="2"/>
        <v>0</v>
      </c>
      <c r="L12" s="186" t="s">
        <v>11</v>
      </c>
    </row>
    <row r="13" spans="1:12" s="174" customFormat="1" ht="30" x14ac:dyDescent="0.2">
      <c r="A13" s="190" t="s">
        <v>8</v>
      </c>
      <c r="B13" s="186" t="s">
        <v>11</v>
      </c>
      <c r="C13" s="186" t="s">
        <v>11</v>
      </c>
      <c r="D13" s="186" t="s">
        <v>11</v>
      </c>
      <c r="E13" s="168"/>
      <c r="F13" s="186" t="s">
        <v>11</v>
      </c>
      <c r="G13" s="168"/>
      <c r="H13" s="186" t="s">
        <v>11</v>
      </c>
      <c r="I13" s="168"/>
      <c r="J13" s="186" t="s">
        <v>11</v>
      </c>
      <c r="K13" s="168"/>
      <c r="L13" s="186" t="s">
        <v>11</v>
      </c>
    </row>
    <row r="14" spans="1:12" s="174" customFormat="1" ht="30" x14ac:dyDescent="0.2">
      <c r="A14" s="190" t="s">
        <v>9</v>
      </c>
      <c r="B14" s="186" t="s">
        <v>11</v>
      </c>
      <c r="C14" s="186" t="s">
        <v>11</v>
      </c>
      <c r="D14" s="186" t="s">
        <v>11</v>
      </c>
      <c r="E14" s="168"/>
      <c r="F14" s="186" t="s">
        <v>11</v>
      </c>
      <c r="G14" s="168"/>
      <c r="H14" s="186" t="s">
        <v>11</v>
      </c>
      <c r="I14" s="168"/>
      <c r="J14" s="186" t="s">
        <v>11</v>
      </c>
      <c r="K14" s="168"/>
      <c r="L14" s="186" t="s">
        <v>11</v>
      </c>
    </row>
    <row r="15" spans="1:12" s="174" customFormat="1" x14ac:dyDescent="0.2">
      <c r="A15" s="190" t="s">
        <v>125</v>
      </c>
      <c r="B15" s="186" t="s">
        <v>11</v>
      </c>
      <c r="C15" s="186" t="s">
        <v>11</v>
      </c>
      <c r="D15" s="186" t="s">
        <v>11</v>
      </c>
      <c r="E15" s="168"/>
      <c r="F15" s="186" t="s">
        <v>11</v>
      </c>
      <c r="G15" s="168"/>
      <c r="H15" s="186" t="s">
        <v>11</v>
      </c>
      <c r="I15" s="168"/>
      <c r="J15" s="186" t="s">
        <v>11</v>
      </c>
      <c r="K15" s="168"/>
      <c r="L15" s="186" t="s">
        <v>11</v>
      </c>
    </row>
    <row r="16" spans="1:12" s="174" customFormat="1" x14ac:dyDescent="0.2">
      <c r="A16" s="191" t="s">
        <v>7</v>
      </c>
      <c r="B16" s="186" t="s">
        <v>11</v>
      </c>
      <c r="C16" s="186" t="s">
        <v>11</v>
      </c>
      <c r="D16" s="186" t="s">
        <v>11</v>
      </c>
      <c r="E16" s="168"/>
      <c r="F16" s="186" t="s">
        <v>11</v>
      </c>
      <c r="G16" s="168"/>
      <c r="H16" s="186" t="s">
        <v>11</v>
      </c>
      <c r="I16" s="168"/>
      <c r="J16" s="186" t="s">
        <v>11</v>
      </c>
      <c r="K16" s="168"/>
      <c r="L16" s="186" t="s">
        <v>11</v>
      </c>
    </row>
    <row r="17" spans="1:12" s="174" customFormat="1" x14ac:dyDescent="0.2">
      <c r="A17" s="191" t="s">
        <v>126</v>
      </c>
      <c r="B17" s="186" t="s">
        <v>11</v>
      </c>
      <c r="C17" s="186" t="s">
        <v>11</v>
      </c>
      <c r="D17" s="186" t="s">
        <v>11</v>
      </c>
      <c r="E17" s="168"/>
      <c r="F17" s="186" t="s">
        <v>11</v>
      </c>
      <c r="G17" s="168"/>
      <c r="H17" s="186" t="s">
        <v>11</v>
      </c>
      <c r="I17" s="168"/>
      <c r="J17" s="186" t="s">
        <v>11</v>
      </c>
      <c r="K17" s="168"/>
      <c r="L17" s="186" t="s">
        <v>11</v>
      </c>
    </row>
    <row r="18" spans="1:12" s="174" customFormat="1" ht="45" x14ac:dyDescent="0.2">
      <c r="A18" s="191" t="s">
        <v>21</v>
      </c>
      <c r="B18" s="186" t="s">
        <v>11</v>
      </c>
      <c r="C18" s="186" t="s">
        <v>11</v>
      </c>
      <c r="D18" s="186" t="s">
        <v>11</v>
      </c>
      <c r="E18" s="168"/>
      <c r="F18" s="186" t="s">
        <v>11</v>
      </c>
      <c r="G18" s="168"/>
      <c r="H18" s="186" t="s">
        <v>11</v>
      </c>
      <c r="I18" s="168"/>
      <c r="J18" s="186" t="s">
        <v>11</v>
      </c>
      <c r="K18" s="168"/>
      <c r="L18" s="186" t="s">
        <v>11</v>
      </c>
    </row>
    <row r="19" spans="1:12" s="174" customFormat="1" x14ac:dyDescent="0.2">
      <c r="A19" s="179" t="s">
        <v>19</v>
      </c>
      <c r="B19" s="192"/>
      <c r="C19" s="192"/>
      <c r="D19" s="193">
        <f>IF(B19=0,0,C19/B19)</f>
        <v>0</v>
      </c>
      <c r="E19" s="186" t="s">
        <v>11</v>
      </c>
      <c r="F19" s="186" t="s">
        <v>11</v>
      </c>
      <c r="G19" s="186" t="s">
        <v>11</v>
      </c>
      <c r="H19" s="186" t="s">
        <v>11</v>
      </c>
      <c r="I19" s="186" t="s">
        <v>11</v>
      </c>
      <c r="J19" s="186" t="s">
        <v>11</v>
      </c>
      <c r="K19" s="186" t="s">
        <v>11</v>
      </c>
      <c r="L19" s="186" t="s">
        <v>11</v>
      </c>
    </row>
    <row r="20" spans="1:12" s="199" customFormat="1" x14ac:dyDescent="0.2">
      <c r="A20" s="194" t="s">
        <v>18</v>
      </c>
      <c r="B20" s="195"/>
      <c r="C20" s="195"/>
      <c r="D20" s="196">
        <f>IF(B20=0,0,C20/B20)</f>
        <v>0</v>
      </c>
      <c r="E20" s="197">
        <f>ROUND(E11+E12-G10+E10,0)</f>
        <v>0</v>
      </c>
      <c r="F20" s="198">
        <f t="shared" ref="F20:L20" si="3">IF(C20=0,0,E20/C20)</f>
        <v>0</v>
      </c>
      <c r="G20" s="197">
        <f>ROUND(G11+G12-I10+G10,0)</f>
        <v>0</v>
      </c>
      <c r="H20" s="198">
        <f t="shared" si="3"/>
        <v>0</v>
      </c>
      <c r="I20" s="197">
        <f>ROUND(I11+I12-K10+I10,0)</f>
        <v>0</v>
      </c>
      <c r="J20" s="198">
        <f t="shared" si="3"/>
        <v>0</v>
      </c>
      <c r="K20" s="197">
        <f>ROUND(K11+K12-K10*K8+K10,0)</f>
        <v>0</v>
      </c>
      <c r="L20" s="198">
        <f t="shared" si="3"/>
        <v>0</v>
      </c>
    </row>
    <row r="22" spans="1:12" x14ac:dyDescent="0.2">
      <c r="A22" s="200"/>
    </row>
  </sheetData>
  <mergeCells count="2">
    <mergeCell ref="A1:L1"/>
    <mergeCell ref="K2:L2"/>
  </mergeCells>
  <printOptions horizontalCentered="1"/>
  <pageMargins left="0" right="0" top="0.31496062992125984" bottom="0.27559055118110237" header="0.31496062992125984" footer="0.31496062992125984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26</vt:i4>
      </vt:variant>
    </vt:vector>
  </HeadingPairs>
  <TitlesOfParts>
    <vt:vector size="59" baseType="lpstr">
      <vt:lpstr>Прил. 1</vt:lpstr>
      <vt:lpstr>Прил. 2</vt:lpstr>
      <vt:lpstr>182 1 01 02010</vt:lpstr>
      <vt:lpstr>182 1 01 02020(30)</vt:lpstr>
      <vt:lpstr>182 1 01 02040</vt:lpstr>
      <vt:lpstr>182 1 01 02080</vt:lpstr>
      <vt:lpstr>МО</vt:lpstr>
      <vt:lpstr>Прил. 3</vt:lpstr>
      <vt:lpstr>182 1 03 02021</vt:lpstr>
      <vt:lpstr>182 1 03 02022</vt:lpstr>
      <vt:lpstr>182 1 03 02090</vt:lpstr>
      <vt:lpstr>182 1 03 02091</vt:lpstr>
      <vt:lpstr>182 1 03 02100</vt:lpstr>
      <vt:lpstr>Ставки</vt:lpstr>
      <vt:lpstr>Прил. 4</vt:lpstr>
      <vt:lpstr>182 1 05 01010</vt:lpstr>
      <vt:lpstr>182 1 05 01020(50)</vt:lpstr>
      <vt:lpstr>Прил. 5</vt:lpstr>
      <vt:lpstr>Прил. 6</vt:lpstr>
      <vt:lpstr>МО (2)</vt:lpstr>
      <vt:lpstr>Прил. 7</vt:lpstr>
      <vt:lpstr>Прил. 8</vt:lpstr>
      <vt:lpstr>Прил. 9</vt:lpstr>
      <vt:lpstr>Прил. 10</vt:lpstr>
      <vt:lpstr>Прил. 11</vt:lpstr>
      <vt:lpstr>Прил. 12</vt:lpstr>
      <vt:lpstr>Прил. 13</vt:lpstr>
      <vt:lpstr>Прил. 14</vt:lpstr>
      <vt:lpstr>Прил. 15</vt:lpstr>
      <vt:lpstr>Прил. 16.1</vt:lpstr>
      <vt:lpstr>Прил. 16.2</vt:lpstr>
      <vt:lpstr>Прил. 17</vt:lpstr>
      <vt:lpstr>Прил. 18</vt:lpstr>
      <vt:lpstr>МО!Заголовки_для_печати</vt:lpstr>
      <vt:lpstr>'МО (2)'!Заголовки_для_печати</vt:lpstr>
      <vt:lpstr>'Прил. 10'!Заголовки_для_печати</vt:lpstr>
      <vt:lpstr>'Прил. 11'!Заголовки_для_печати</vt:lpstr>
      <vt:lpstr>'Прил. 6'!Заголовки_для_печати</vt:lpstr>
      <vt:lpstr>'182 1 01 02020(30)'!Область_печати</vt:lpstr>
      <vt:lpstr>'182 1 01 02080'!Область_печати</vt:lpstr>
      <vt:lpstr>'182 1 03 02021'!Область_печати</vt:lpstr>
      <vt:lpstr>'182 1 03 02090'!Область_печати</vt:lpstr>
      <vt:lpstr>'182 1 05 01010'!Область_печати</vt:lpstr>
      <vt:lpstr>'182 1 05 01020(50)'!Область_печати</vt:lpstr>
      <vt:lpstr>МО!Область_печати</vt:lpstr>
      <vt:lpstr>'МО (2)'!Область_печати</vt:lpstr>
      <vt:lpstr>'Прил. 1'!Область_печати</vt:lpstr>
      <vt:lpstr>'Прил. 10'!Область_печати</vt:lpstr>
      <vt:lpstr>'Прил. 11'!Область_печати</vt:lpstr>
      <vt:lpstr>'Прил. 13'!Область_печати</vt:lpstr>
      <vt:lpstr>'Прил. 14'!Область_печати</vt:lpstr>
      <vt:lpstr>'Прил. 15'!Область_печати</vt:lpstr>
      <vt:lpstr>'Прил. 16.1'!Область_печати</vt:lpstr>
      <vt:lpstr>'Прил. 16.2'!Область_печати</vt:lpstr>
      <vt:lpstr>'Прил. 18'!Область_печати</vt:lpstr>
      <vt:lpstr>'Прил. 5'!Область_печати</vt:lpstr>
      <vt:lpstr>'Прил. 7'!Область_печати</vt:lpstr>
      <vt:lpstr>'Прил. 8'!Область_печати</vt:lpstr>
      <vt:lpstr>'Прил. 9'!Область_печати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Горобец Екатерина Александровна</dc:creator>
  <cp:lastModifiedBy>Горобец Екатерина Александровна</cp:lastModifiedBy>
  <cp:lastPrinted>2022-10-10T07:31:30Z</cp:lastPrinted>
  <dcterms:created xsi:type="dcterms:W3CDTF">2018-07-09T14:25:32Z</dcterms:created>
  <dcterms:modified xsi:type="dcterms:W3CDTF">2022-10-12T07:56:20Z</dcterms:modified>
</cp:coreProperties>
</file>